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xl/tables/table6.xml" ContentType="application/vnd.openxmlformats-officedocument.spreadsheetml.table+xml"/>
  <Override PartName="/xl/queryTables/queryTable6.xml" ContentType="application/vnd.openxmlformats-officedocument.spreadsheetml.queryTable+xml"/>
  <Override PartName="/xl/tables/table7.xml" ContentType="application/vnd.openxmlformats-officedocument.spreadsheetml.table+xml"/>
  <Override PartName="/xl/queryTables/queryTable7.xml" ContentType="application/vnd.openxmlformats-officedocument.spreadsheetml.queryTable+xml"/>
  <Override PartName="/xl/tables/table8.xml" ContentType="application/vnd.openxmlformats-officedocument.spreadsheetml.table+xml"/>
  <Override PartName="/xl/queryTables/queryTable8.xml" ContentType="application/vnd.openxmlformats-officedocument.spreadsheetml.queryTable+xml"/>
  <Override PartName="/xl/tables/table9.xml" ContentType="application/vnd.openxmlformats-officedocument.spreadsheetml.table+xml"/>
  <Override PartName="/xl/queryTables/queryTable9.xml" ContentType="application/vnd.openxmlformats-officedocument.spreadsheetml.queryTable+xml"/>
  <Override PartName="/xl/tables/table10.xml" ContentType="application/vnd.openxmlformats-officedocument.spreadsheetml.table+xml"/>
  <Override PartName="/xl/queryTables/queryTable10.xml" ContentType="application/vnd.openxmlformats-officedocument.spreadsheetml.queryTable+xml"/>
  <Override PartName="/xl/tables/table11.xml" ContentType="application/vnd.openxmlformats-officedocument.spreadsheetml.table+xml"/>
  <Override PartName="/xl/queryTables/queryTable11.xml" ContentType="application/vnd.openxmlformats-officedocument.spreadsheetml.queryTable+xml"/>
  <Override PartName="/xl/tables/table12.xml" ContentType="application/vnd.openxmlformats-officedocument.spreadsheetml.table+xml"/>
  <Override PartName="/xl/queryTables/queryTable12.xml" ContentType="application/vnd.openxmlformats-officedocument.spreadsheetml.queryTable+xml"/>
  <Override PartName="/xl/tables/table13.xml" ContentType="application/vnd.openxmlformats-officedocument.spreadsheetml.table+xml"/>
  <Override PartName="/xl/queryTables/queryTable13.xml" ContentType="application/vnd.openxmlformats-officedocument.spreadsheetml.queryTable+xml"/>
  <Override PartName="/xl/tables/table14.xml" ContentType="application/vnd.openxmlformats-officedocument.spreadsheetml.table+xml"/>
  <Override PartName="/xl/queryTables/queryTable14.xml" ContentType="application/vnd.openxmlformats-officedocument.spreadsheetml.queryTable+xml"/>
  <Override PartName="/xl/tables/table15.xml" ContentType="application/vnd.openxmlformats-officedocument.spreadsheetml.table+xml"/>
  <Override PartName="/xl/queryTables/queryTable15.xml" ContentType="application/vnd.openxmlformats-officedocument.spreadsheetml.queryTable+xml"/>
  <Override PartName="/xl/tables/table16.xml" ContentType="application/vnd.openxmlformats-officedocument.spreadsheetml.table+xml"/>
  <Override PartName="/xl/queryTables/queryTable16.xml" ContentType="application/vnd.openxmlformats-officedocument.spreadsheetml.queryTable+xml"/>
  <Override PartName="/xl/tables/table17.xml" ContentType="application/vnd.openxmlformats-officedocument.spreadsheetml.table+xml"/>
  <Override PartName="/xl/queryTables/queryTable17.xml" ContentType="application/vnd.openxmlformats-officedocument.spreadsheetml.queryTable+xml"/>
  <Override PartName="/xl/tables/table18.xml" ContentType="application/vnd.openxmlformats-officedocument.spreadsheetml.table+xml"/>
  <Override PartName="/xl/queryTables/queryTable18.xml" ContentType="application/vnd.openxmlformats-officedocument.spreadsheetml.queryTable+xml"/>
  <Override PartName="/xl/tables/table19.xml" ContentType="application/vnd.openxmlformats-officedocument.spreadsheetml.table+xml"/>
  <Override PartName="/xl/queryTables/queryTable19.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bec Dropbox\B&amp;C\Commesse\2023\2023_22_SCUOLA MONZA\PRELIMINARE\ELABORATI DOCUMENTI\Computo\"/>
    </mc:Choice>
  </mc:AlternateContent>
  <xr:revisionPtr revIDLastSave="0" documentId="13_ncr:1_{5605FE34-7D85-42C2-A1BD-48EBE0EAA831}" xr6:coauthVersionLast="47" xr6:coauthVersionMax="47" xr10:uidLastSave="{00000000-0000-0000-0000-000000000000}"/>
  <bookViews>
    <workbookView xWindow="-120" yWindow="-120" windowWidth="29040" windowHeight="15720" tabRatio="911" xr2:uid="{00000000-000D-0000-FFFF-FFFF00000000}"/>
  </bookViews>
  <sheets>
    <sheet name="CME" sheetId="1" r:id="rId1"/>
    <sheet name="101_Wall c a" sheetId="3" state="hidden" r:id="rId2"/>
    <sheet name="102_Wall c a" sheetId="4" state="hidden" r:id="rId3"/>
    <sheet name="103_Colonne_cls" sheetId="6" state="hidden" r:id="rId4"/>
    <sheet name="104_Travi cls" sheetId="7" state="hidden" r:id="rId5"/>
    <sheet name="105_Travi waffle" sheetId="8" state="hidden" r:id="rId6"/>
    <sheet name="106_Floor Waffle" sheetId="9" state="hidden" r:id="rId7"/>
    <sheet name="107_Floor CLS" sheetId="10" state="hidden" r:id="rId8"/>
    <sheet name="108_Fondazioni CLS" sheetId="25" state="hidden" r:id="rId9"/>
    <sheet name="109_Scale CLS" sheetId="12" r:id="rId10"/>
    <sheet name="110_Magrone" sheetId="13" state="hidden" r:id="rId11"/>
    <sheet name="301_Colonne_Parapetto" sheetId="15" r:id="rId12"/>
    <sheet name="302_Montanti Quinta" sheetId="16" r:id="rId13"/>
    <sheet name="303_Travi acciaio" sheetId="17" r:id="rId14"/>
    <sheet name="304_Scale metalliche" sheetId="18" r:id="rId15"/>
    <sheet name="305_Grigliati" sheetId="19" r:id="rId16"/>
    <sheet name="201_Wall CLT" sheetId="20" r:id="rId17"/>
    <sheet name="202_Colonne_legno" sheetId="21" r:id="rId18"/>
    <sheet name="203_Travi legno" sheetId="22" r:id="rId19"/>
    <sheet name="204_Floor Legno" sheetId="23" r:id="rId20"/>
    <sheet name="Area frantumato da cava" sheetId="14" state="hidden" r:id="rId21"/>
    <sheet name="Connessioni tra pannelli CLT" sheetId="24" r:id="rId22"/>
  </sheets>
  <definedNames>
    <definedName name="_xlnm.Print_Area" localSheetId="0">CME!$A$1:$M$302</definedName>
    <definedName name="DatiEsterni_1" localSheetId="1" hidden="1">'101_Wall c a'!$A$1:$C$141</definedName>
    <definedName name="DatiEsterni_1" localSheetId="3" hidden="1">'103_Colonne_cls'!$A$1:$D$14</definedName>
    <definedName name="DatiEsterni_1" localSheetId="4" hidden="1">'104_Travi cls'!$A$1:$C$60</definedName>
    <definedName name="DatiEsterni_1" localSheetId="5" hidden="1">'105_Travi waffle'!$A$1:$C$44</definedName>
    <definedName name="DatiEsterni_1" localSheetId="6" hidden="1">'106_Floor Waffle'!$A$1:$C$4</definedName>
    <definedName name="DatiEsterni_1" localSheetId="7" hidden="1">'107_Floor CLS'!$A$1:$C$33</definedName>
    <definedName name="DatiEsterni_1" localSheetId="10" hidden="1">'110_Magrone'!$A$1:$C$9</definedName>
    <definedName name="DatiEsterni_1" localSheetId="16" hidden="1">'201_Wall CLT'!$A$1:$D$16</definedName>
    <definedName name="DatiEsterni_1" localSheetId="17" hidden="1">'202_Colonne_legno'!$A$1:$D$110</definedName>
    <definedName name="DatiEsterni_1" localSheetId="18" hidden="1">'203_Travi legno'!$A$1:$C$76</definedName>
    <definedName name="DatiEsterni_1" localSheetId="19" hidden="1">'204_Floor Legno'!$A$1:$D$102</definedName>
    <definedName name="DatiEsterni_1" localSheetId="11" hidden="1">'301_Colonne_Parapetto'!$A$1:$D$248</definedName>
    <definedName name="DatiEsterni_1" localSheetId="14" hidden="1">'304_Scale metalliche'!$A$1:$C$6</definedName>
    <definedName name="DatiEsterni_1" localSheetId="15" hidden="1">'305_Grigliati'!$A$1:$C$2</definedName>
    <definedName name="DatiEsterni_2" localSheetId="2" hidden="1">'102_Wall c a'!$A$1:$C$18</definedName>
    <definedName name="DatiEsterni_2" localSheetId="8" hidden="1">'108_Fondazioni CLS'!$A$1:$E$9</definedName>
    <definedName name="DatiEsterni_2" localSheetId="9" hidden="1">'109_Scale CLS'!$A$1:$C$8</definedName>
    <definedName name="DatiEsterni_2" localSheetId="12" hidden="1">'302_Montanti Quinta'!$A$1:$D$26</definedName>
    <definedName name="DatiEsterni_3" localSheetId="13" hidden="1">'303_Travi acciaio'!$A$1:$C$225</definedName>
    <definedName name="_xlnm.Print_Titles" localSheetId="0">CME!$9:$10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91" i="1" l="1"/>
  <c r="H237" i="1"/>
  <c r="H236" i="1"/>
  <c r="F240" i="1"/>
  <c r="H240" i="1" s="1"/>
  <c r="F239" i="1"/>
  <c r="H239" i="1" s="1"/>
  <c r="F238" i="1"/>
  <c r="H238" i="1" s="1"/>
  <c r="F237" i="1"/>
  <c r="F236" i="1"/>
  <c r="C240" i="1"/>
  <c r="C239" i="1"/>
  <c r="C238" i="1"/>
  <c r="C237" i="1"/>
  <c r="C236" i="1"/>
  <c r="F234" i="1"/>
  <c r="H234" i="1" s="1"/>
  <c r="F233" i="1"/>
  <c r="H233" i="1" s="1"/>
  <c r="C234" i="1"/>
  <c r="C233" i="1"/>
  <c r="H232" i="1"/>
  <c r="H231" i="1"/>
  <c r="H230" i="1"/>
  <c r="D232" i="1"/>
  <c r="D231" i="1"/>
  <c r="C232" i="1"/>
  <c r="D230" i="1"/>
  <c r="F232" i="1"/>
  <c r="F231" i="1"/>
  <c r="F230" i="1"/>
  <c r="C231" i="1"/>
  <c r="C230" i="1"/>
  <c r="C160" i="1"/>
  <c r="C161" i="1"/>
  <c r="C162" i="1"/>
  <c r="C163" i="1"/>
  <c r="C159" i="1"/>
  <c r="E141" i="1"/>
  <c r="F141" i="1"/>
  <c r="F142" i="1"/>
  <c r="E140" i="1"/>
  <c r="C141" i="1"/>
  <c r="C142" i="1"/>
  <c r="C140" i="1"/>
  <c r="D123" i="1"/>
  <c r="D124" i="1"/>
  <c r="D125" i="1"/>
  <c r="D126" i="1"/>
  <c r="D127" i="1"/>
  <c r="D128" i="1"/>
  <c r="D129" i="1"/>
  <c r="E124" i="1"/>
  <c r="F124" i="1"/>
  <c r="F125" i="1"/>
  <c r="E126" i="1"/>
  <c r="F126" i="1"/>
  <c r="E127" i="1"/>
  <c r="F127" i="1"/>
  <c r="E128" i="1"/>
  <c r="F128" i="1"/>
  <c r="E129" i="1"/>
  <c r="F129" i="1"/>
  <c r="E123" i="1"/>
  <c r="F123" i="1"/>
  <c r="F117" i="1"/>
  <c r="F118" i="1"/>
  <c r="F119" i="1"/>
  <c r="F120" i="1"/>
  <c r="F121" i="1"/>
  <c r="F116" i="1"/>
  <c r="E121" i="1"/>
  <c r="E117" i="1"/>
  <c r="E118" i="1"/>
  <c r="E119" i="1"/>
  <c r="E120" i="1"/>
  <c r="E116" i="1"/>
  <c r="C129" i="1"/>
  <c r="C124" i="1"/>
  <c r="C125" i="1"/>
  <c r="C126" i="1"/>
  <c r="C127" i="1"/>
  <c r="C128" i="1"/>
  <c r="C123" i="1"/>
  <c r="C98" i="1"/>
  <c r="C99" i="1"/>
  <c r="C97" i="1"/>
  <c r="C87" i="1"/>
  <c r="C88" i="1"/>
  <c r="C83" i="1"/>
  <c r="C84" i="1"/>
  <c r="C85" i="1"/>
  <c r="C86" i="1"/>
  <c r="C82" i="1"/>
  <c r="H58" i="1"/>
  <c r="G58" i="1" s="1"/>
  <c r="H57" i="1"/>
  <c r="G57" i="1" s="1"/>
  <c r="H56" i="1"/>
  <c r="G56" i="1" s="1"/>
  <c r="H41" i="1"/>
  <c r="E88" i="1" s="1"/>
  <c r="H88" i="1" s="1"/>
  <c r="H40" i="1"/>
  <c r="E87" i="1" s="1"/>
  <c r="H87" i="1" s="1"/>
  <c r="H39" i="1"/>
  <c r="E86" i="1" s="1"/>
  <c r="H86" i="1" s="1"/>
  <c r="H38" i="1"/>
  <c r="E85" i="1" s="1"/>
  <c r="H85" i="1" s="1"/>
  <c r="H37" i="1"/>
  <c r="E84" i="1" s="1"/>
  <c r="H84" i="1" s="1"/>
  <c r="H35" i="1"/>
  <c r="E82" i="1" s="1"/>
  <c r="H82" i="1" s="1"/>
  <c r="H121" i="1" l="1"/>
  <c r="H116" i="1"/>
  <c r="H120" i="1"/>
  <c r="H118" i="1"/>
  <c r="H119" i="1"/>
  <c r="H117" i="1"/>
  <c r="E97" i="1"/>
  <c r="E98" i="1"/>
  <c r="E99" i="1"/>
  <c r="H29" i="1"/>
  <c r="E29" i="1" s="1"/>
  <c r="H30" i="1"/>
  <c r="E30" i="1" s="1"/>
  <c r="H31" i="1"/>
  <c r="E31" i="1" s="1"/>
  <c r="H32" i="1"/>
  <c r="E32" i="1" s="1"/>
  <c r="H33" i="1"/>
  <c r="E33" i="1" s="1"/>
  <c r="H28" i="1"/>
  <c r="C29" i="1"/>
  <c r="C30" i="1"/>
  <c r="C31" i="1"/>
  <c r="C32" i="1"/>
  <c r="C33" i="1"/>
  <c r="C28" i="1"/>
  <c r="C109" i="1"/>
  <c r="C102" i="1"/>
  <c r="C103" i="1"/>
  <c r="C104" i="1"/>
  <c r="C105" i="1"/>
  <c r="C106" i="1"/>
  <c r="C107" i="1"/>
  <c r="C101" i="1"/>
  <c r="H68" i="1"/>
  <c r="E109" i="1" s="1"/>
  <c r="H63" i="1"/>
  <c r="E104" i="1" s="1"/>
  <c r="H62" i="1"/>
  <c r="E103" i="1" s="1"/>
  <c r="H52" i="1"/>
  <c r="C54" i="1"/>
  <c r="C52" i="1"/>
  <c r="C53" i="1"/>
  <c r="H50" i="1"/>
  <c r="C22" i="1"/>
  <c r="H49" i="1"/>
  <c r="C21" i="1"/>
  <c r="H21" i="1"/>
  <c r="E21" i="1" s="1"/>
  <c r="H22" i="1"/>
  <c r="E22" i="1" s="1"/>
  <c r="C18" i="1"/>
  <c r="H18" i="1"/>
  <c r="E18" i="1" s="1"/>
  <c r="C19" i="1"/>
  <c r="H19" i="1"/>
  <c r="E19" i="1" s="1"/>
  <c r="C20" i="1"/>
  <c r="H20" i="1"/>
  <c r="E20" i="1" s="1"/>
  <c r="H17" i="1"/>
  <c r="C17" i="1"/>
  <c r="C80" i="1" l="1"/>
  <c r="C121" i="1"/>
  <c r="C79" i="1"/>
  <c r="C120" i="1"/>
  <c r="C77" i="1"/>
  <c r="C118" i="1"/>
  <c r="C76" i="1"/>
  <c r="C117" i="1"/>
  <c r="C78" i="1"/>
  <c r="C119" i="1"/>
  <c r="C75" i="1"/>
  <c r="C116" i="1"/>
  <c r="I24" i="1"/>
  <c r="E80" i="1"/>
  <c r="H80" i="1" s="1"/>
  <c r="E79" i="1"/>
  <c r="H79" i="1" s="1"/>
  <c r="E78" i="1"/>
  <c r="E77" i="1"/>
  <c r="E76" i="1"/>
  <c r="K213" i="1"/>
  <c r="A133" i="1"/>
  <c r="A139" i="1" s="1"/>
  <c r="A146" i="1" s="1"/>
  <c r="A152" i="1" s="1"/>
  <c r="A157" i="1" s="1"/>
  <c r="A167" i="1" s="1"/>
  <c r="A175" i="1" s="1"/>
  <c r="A182" i="1" s="1"/>
  <c r="E17" i="1"/>
  <c r="E28" i="1"/>
  <c r="E49" i="1"/>
  <c r="E50" i="1"/>
  <c r="E183" i="1" l="1"/>
  <c r="H183" i="1" s="1"/>
  <c r="E176" i="1"/>
  <c r="C136" i="1"/>
  <c r="E136" i="1"/>
  <c r="F136" i="1"/>
  <c r="D52" i="1"/>
  <c r="E94" i="1"/>
  <c r="H54" i="1"/>
  <c r="E95" i="1" s="1"/>
  <c r="H95" i="1" s="1"/>
  <c r="D54" i="1"/>
  <c r="D136" i="1" s="1"/>
  <c r="C147" i="1"/>
  <c r="C148" i="1"/>
  <c r="C134" i="1"/>
  <c r="C135" i="1"/>
  <c r="F153" i="1"/>
  <c r="H99" i="1"/>
  <c r="H36" i="1"/>
  <c r="E91" i="1"/>
  <c r="H77" i="1"/>
  <c r="H178" i="1"/>
  <c r="E177" i="1"/>
  <c r="K225" i="1"/>
  <c r="E224" i="1"/>
  <c r="I225" i="1" s="1"/>
  <c r="E221" i="1"/>
  <c r="E90" i="1"/>
  <c r="E75" i="1"/>
  <c r="H66" i="1"/>
  <c r="H65" i="1"/>
  <c r="E106" i="1" s="1"/>
  <c r="H64" i="1"/>
  <c r="E105" i="1" s="1"/>
  <c r="E63" i="1"/>
  <c r="E160" i="1" s="1"/>
  <c r="H160" i="1" s="1"/>
  <c r="E83" i="1" l="1"/>
  <c r="H83" i="1" s="1"/>
  <c r="I45" i="1"/>
  <c r="M45" i="1" s="1"/>
  <c r="N45" i="1" s="1"/>
  <c r="E66" i="1"/>
  <c r="E163" i="1" s="1"/>
  <c r="H163" i="1" s="1"/>
  <c r="E107" i="1"/>
  <c r="H76" i="1"/>
  <c r="H75" i="1"/>
  <c r="I185" i="1"/>
  <c r="G54" i="1"/>
  <c r="G136" i="1" s="1"/>
  <c r="H136" i="1" s="1"/>
  <c r="H78" i="1"/>
  <c r="G39" i="1"/>
  <c r="G127" i="1" s="1"/>
  <c r="H127" i="1" s="1"/>
  <c r="G38" i="1"/>
  <c r="G126" i="1" s="1"/>
  <c r="H126" i="1" s="1"/>
  <c r="M225" i="1"/>
  <c r="N225" i="1" s="1"/>
  <c r="M295" i="1"/>
  <c r="N295" i="1" s="1"/>
  <c r="E247" i="1"/>
  <c r="H247" i="1" s="1"/>
  <c r="I248" i="1" s="1"/>
  <c r="M248" i="1" s="1"/>
  <c r="N248" i="1" s="1"/>
  <c r="I289" i="1"/>
  <c r="E288" i="1"/>
  <c r="E276" i="1"/>
  <c r="I277" i="1" s="1"/>
  <c r="M277" i="1" s="1"/>
  <c r="N277" i="1" s="1"/>
  <c r="E282" i="1"/>
  <c r="I283" i="1" s="1"/>
  <c r="M283" i="1" s="1"/>
  <c r="N283" i="1" s="1"/>
  <c r="G177" i="1"/>
  <c r="G176" i="1"/>
  <c r="M289" i="1" l="1"/>
  <c r="N289" i="1" s="1"/>
  <c r="A9" i="24"/>
  <c r="K2" i="24"/>
  <c r="A14" i="24"/>
  <c r="A16" i="24" s="1"/>
  <c r="H264" i="1" s="1"/>
  <c r="I265" i="1" s="1"/>
  <c r="C4" i="24"/>
  <c r="E4" i="24"/>
  <c r="G4" i="24"/>
  <c r="I4" i="24"/>
  <c r="A4" i="24"/>
  <c r="I3" i="24"/>
  <c r="I2" i="24"/>
  <c r="G3" i="24"/>
  <c r="G2" i="24"/>
  <c r="C3" i="24"/>
  <c r="E3" i="24"/>
  <c r="E2" i="24"/>
  <c r="C2" i="24"/>
  <c r="A3" i="24"/>
  <c r="A2" i="24"/>
  <c r="H104" i="1"/>
  <c r="E135" i="1"/>
  <c r="E270" i="1"/>
  <c r="I271" i="1" s="1"/>
  <c r="D258" i="1"/>
  <c r="I259" i="1" s="1"/>
  <c r="F177" i="1" l="1"/>
  <c r="H177" i="1"/>
  <c r="M265" i="1"/>
  <c r="N265" i="1" s="1"/>
  <c r="M271" i="1"/>
  <c r="N271" i="1" s="1"/>
  <c r="M259" i="1"/>
  <c r="N259" i="1" s="1"/>
  <c r="E209" i="1"/>
  <c r="K222" i="1"/>
  <c r="E218" i="1"/>
  <c r="F140" i="1"/>
  <c r="F135" i="1"/>
  <c r="F134" i="1"/>
  <c r="E134" i="1"/>
  <c r="M297" i="1" l="1"/>
  <c r="H176" i="1"/>
  <c r="H190" i="1" s="1"/>
  <c r="F176" i="1"/>
  <c r="H197" i="1" s="1"/>
  <c r="I242" i="1"/>
  <c r="M242" i="1" s="1"/>
  <c r="N242" i="1" s="1"/>
  <c r="I219" i="1"/>
  <c r="M219" i="1" s="1"/>
  <c r="N219" i="1" s="1"/>
  <c r="I210" i="1"/>
  <c r="M210" i="1" s="1"/>
  <c r="N210" i="1" s="1"/>
  <c r="M185" i="1"/>
  <c r="N185" i="1" s="1"/>
  <c r="E212" i="1"/>
  <c r="H153" i="1"/>
  <c r="C6" i="14"/>
  <c r="C10" i="14"/>
  <c r="A11" i="14"/>
  <c r="I155" i="1" l="1"/>
  <c r="M155" i="1" s="1"/>
  <c r="N155" i="1" s="1"/>
  <c r="I199" i="1"/>
  <c r="I222" i="1"/>
  <c r="M222" i="1" s="1"/>
  <c r="N222" i="1" s="1"/>
  <c r="I213" i="1"/>
  <c r="M213" i="1" s="1"/>
  <c r="N213" i="1" s="1"/>
  <c r="H70" i="1"/>
  <c r="E111" i="1" s="1"/>
  <c r="H61" i="1"/>
  <c r="H60" i="1"/>
  <c r="E101" i="1" s="1"/>
  <c r="E37" i="1"/>
  <c r="D135" i="1"/>
  <c r="D53" i="1"/>
  <c r="D134" i="1" s="1"/>
  <c r="H53" i="1"/>
  <c r="E93" i="1" s="1"/>
  <c r="E125" i="1" l="1"/>
  <c r="E142" i="1"/>
  <c r="E102" i="1"/>
  <c r="H102" i="1" s="1"/>
  <c r="I71" i="1"/>
  <c r="M250" i="1"/>
  <c r="E148" i="1"/>
  <c r="H148" i="1" s="1"/>
  <c r="E64" i="1"/>
  <c r="E161" i="1" s="1"/>
  <c r="H161" i="1" s="1"/>
  <c r="E68" i="1"/>
  <c r="H107" i="1"/>
  <c r="E65" i="1"/>
  <c r="E162" i="1" s="1"/>
  <c r="H162" i="1" s="1"/>
  <c r="H111" i="1"/>
  <c r="G35" i="1"/>
  <c r="H103" i="1"/>
  <c r="E61" i="1"/>
  <c r="H106" i="1"/>
  <c r="G36" i="1"/>
  <c r="G141" i="1" s="1"/>
  <c r="E147" i="1"/>
  <c r="H101" i="1"/>
  <c r="G60" i="1"/>
  <c r="H105" i="1"/>
  <c r="E62" i="1"/>
  <c r="H109" i="1"/>
  <c r="G40" i="1"/>
  <c r="G128" i="1" s="1"/>
  <c r="H128" i="1" s="1"/>
  <c r="G41" i="1"/>
  <c r="G129" i="1" s="1"/>
  <c r="H129" i="1" s="1"/>
  <c r="G37" i="1"/>
  <c r="G142" i="1" s="1"/>
  <c r="G52" i="1"/>
  <c r="G135" i="1" s="1"/>
  <c r="H135" i="1" s="1"/>
  <c r="G53" i="1"/>
  <c r="G134" i="1" s="1"/>
  <c r="H134" i="1" s="1"/>
  <c r="G140" i="1" l="1"/>
  <c r="H140" i="1" s="1"/>
  <c r="G123" i="1"/>
  <c r="H123" i="1" s="1"/>
  <c r="G125" i="1"/>
  <c r="H125" i="1" s="1"/>
  <c r="G124" i="1"/>
  <c r="H124" i="1" s="1"/>
  <c r="E159" i="1"/>
  <c r="H159" i="1" s="1"/>
  <c r="H141" i="1"/>
  <c r="H142" i="1"/>
  <c r="I180" i="1"/>
  <c r="E158" i="1"/>
  <c r="H158" i="1" s="1"/>
  <c r="I165" i="1" l="1"/>
  <c r="M165" i="1" s="1"/>
  <c r="N165" i="1" s="1"/>
  <c r="I131" i="1"/>
  <c r="I168" i="1"/>
  <c r="I144" i="1"/>
  <c r="M144" i="1" s="1"/>
  <c r="N144" i="1" s="1"/>
  <c r="I192" i="1"/>
  <c r="M192" i="1" s="1"/>
  <c r="M199" i="1"/>
  <c r="N199" i="1" s="1"/>
  <c r="C170" i="1"/>
  <c r="H93" i="1"/>
  <c r="M24" i="1"/>
  <c r="N24" i="1" s="1"/>
  <c r="H147" i="1" l="1"/>
  <c r="I150" i="1" s="1"/>
  <c r="H97" i="1"/>
  <c r="H98" i="1"/>
  <c r="H94" i="1"/>
  <c r="H90" i="1"/>
  <c r="H91" i="1"/>
  <c r="M180" i="1"/>
  <c r="A26" i="1"/>
  <c r="M71" i="1"/>
  <c r="N71" i="1" s="1"/>
  <c r="A47" i="1" l="1"/>
  <c r="A73" i="1" s="1"/>
  <c r="I112" i="1"/>
  <c r="M112" i="1" s="1"/>
  <c r="N112" i="1" s="1"/>
  <c r="M150" i="1"/>
  <c r="N150" i="1" s="1"/>
  <c r="M202" i="1"/>
  <c r="N180" i="1"/>
  <c r="I137" i="1"/>
  <c r="M137" i="1" s="1"/>
  <c r="N137" i="1" s="1"/>
  <c r="M168" i="1" l="1"/>
  <c r="N168" i="1" s="1"/>
  <c r="M131" i="1"/>
  <c r="N131" i="1" s="1"/>
  <c r="N301" i="1" l="1"/>
  <c r="M170" i="1"/>
  <c r="M301" i="1" s="1"/>
  <c r="L301" i="1" l="1"/>
  <c r="A187" i="1"/>
  <c r="A194" i="1" s="1"/>
  <c r="A206" i="1" s="1"/>
  <c r="A212" i="1" s="1"/>
  <c r="A215" i="1" s="1"/>
  <c r="A221" i="1" s="1"/>
  <c r="A224" i="1" s="1"/>
  <c r="A227" i="1" s="1"/>
  <c r="A244" i="1" s="1"/>
  <c r="A255" i="1" s="1"/>
  <c r="A261" i="1" s="1"/>
  <c r="A267" i="1" s="1"/>
  <c r="A273" i="1" s="1"/>
  <c r="A279" i="1" s="1"/>
  <c r="A285" i="1"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E2A55D81-3F32-430D-824D-EE9049C6BF0D}" keepAlive="1" name="Query - 101_Wall c a" description="Connessione alla query '101_Wall c a' nella cartella di lavoro." type="5" refreshedVersion="8" background="1" saveData="1">
    <dbPr connection="Provider=Microsoft.Mashup.OleDb.1;Data Source=$Workbook$;Location=&quot;101_Wall c a&quot;;Extended Properties=&quot;&quot;" command="SELECT * FROM [101_Wall c a]"/>
  </connection>
  <connection id="2" xr16:uid="{72DC12CF-93B0-4D84-82C0-F8FCA6E6E0B4}" keepAlive="1" name="Query - 102_Wall c a" description="Connessione alla query '102_Wall c a' nella cartella di lavoro." type="5" refreshedVersion="8" background="1" saveData="1">
    <dbPr connection="Provider=Microsoft.Mashup.OleDb.1;Data Source=$Workbook$;Location=&quot;102_Wall c a&quot;;Extended Properties=&quot;&quot;" command="SELECT * FROM [102_Wall c a]"/>
  </connection>
  <connection id="3" xr16:uid="{B8D6339A-AD16-483D-B35E-43D6266BD237}" keepAlive="1" name="Query - 103_Colonne_cls" description="Connessione alla query '103_Colonne_cls' nella cartella di lavoro." type="5" refreshedVersion="8" background="1" saveData="1">
    <dbPr connection="Provider=Microsoft.Mashup.OleDb.1;Data Source=$Workbook$;Location=103_Colonne_cls;Extended Properties=&quot;&quot;" command="SELECT * FROM [103_Colonne_cls]"/>
  </connection>
  <connection id="4" xr16:uid="{9EDACF55-91D3-42BE-B6B1-D31A6B07BE2A}" keepAlive="1" name="Query - 104_Travi cls" description="Connessione alla query '104_Travi cls' nella cartella di lavoro." type="5" refreshedVersion="8" background="1" saveData="1">
    <dbPr connection="Provider=Microsoft.Mashup.OleDb.1;Data Source=$Workbook$;Location=&quot;104_Travi cls&quot;;Extended Properties=&quot;&quot;" command="SELECT * FROM [104_Travi cls]"/>
  </connection>
  <connection id="5" xr16:uid="{750BA170-9339-4977-B6A5-AFBE69447884}" keepAlive="1" name="Query - 105_Travi waffle" description="Connessione alla query '105_Travi waffle' nella cartella di lavoro." type="5" refreshedVersion="8" background="1" saveData="1">
    <dbPr connection="Provider=Microsoft.Mashup.OleDb.1;Data Source=$Workbook$;Location=&quot;105_Travi waffle&quot;;Extended Properties=&quot;&quot;" command="SELECT * FROM [105_Travi waffle]"/>
  </connection>
  <connection id="6" xr16:uid="{79D26575-8408-47B8-A2BF-68295F670494}" keepAlive="1" name="Query - 106_Floor Waffle" description="Connessione alla query '106_Floor Waffle' nella cartella di lavoro." type="5" refreshedVersion="8" background="1" saveData="1">
    <dbPr connection="Provider=Microsoft.Mashup.OleDb.1;Data Source=$Workbook$;Location=&quot;106_Floor Waffle&quot;;Extended Properties=&quot;&quot;" command="SELECT * FROM [106_Floor Waffle]"/>
  </connection>
  <connection id="7" xr16:uid="{DDE3F801-4EDF-4EA8-A0BD-3DE10D8C0A52}" keepAlive="1" name="Query - 107_Floor CLS" description="Connessione alla query '107_Floor CLS' nella cartella di lavoro." type="5" refreshedVersion="8" background="1" saveData="1">
    <dbPr connection="Provider=Microsoft.Mashup.OleDb.1;Data Source=$Workbook$;Location=&quot;107_Floor CLS&quot;;Extended Properties=&quot;&quot;" command="SELECT * FROM [107_Floor CLS]"/>
  </connection>
  <connection id="8" xr16:uid="{63C2DDF6-891A-42D9-8F45-A6A90325BDAC}" keepAlive="1" name="Query - 108_Fondazioni CLS" description="Connessione alla query '108_Fondazioni CLS' nella cartella di lavoro." type="5" refreshedVersion="8" background="1" saveData="1">
    <dbPr connection="Provider=Microsoft.Mashup.OleDb.1;Data Source=$Workbook$;Location=&quot;108_Fondazioni CLS&quot;;Extended Properties=&quot;&quot;" command="SELECT * FROM [108_Fondazioni CLS]"/>
  </connection>
  <connection id="9" xr16:uid="{C0F7F80B-299F-44AB-ADD6-4DE0A5EC1A13}" keepAlive="1" name="Query - 109_Scale CLS" description="Connessione alla query '109_Scale CLS' nella cartella di lavoro." type="5" refreshedVersion="8" background="1" saveData="1">
    <dbPr connection="Provider=Microsoft.Mashup.OleDb.1;Data Source=$Workbook$;Location=&quot;109_Scale CLS&quot;;Extended Properties=&quot;&quot;" command="SELECT * FROM [109_Scale CLS]"/>
  </connection>
  <connection id="10" xr16:uid="{324DACCD-4AD6-40FD-9A94-CB7EABCC757D}" keepAlive="1" name="Query - 110_Magrone" description="Connessione alla query '110_Magrone' nella cartella di lavoro." type="5" refreshedVersion="8" background="1" saveData="1">
    <dbPr connection="Provider=Microsoft.Mashup.OleDb.1;Data Source=$Workbook$;Location=110_Magrone;Extended Properties=&quot;&quot;" command="SELECT * FROM [110_Magrone]"/>
  </connection>
  <connection id="11" xr16:uid="{1C0D882A-AD88-4662-9C70-96343573AEEA}" keepAlive="1" name="Query - 201_Wall CLT" description="Connessione alla query '201_Wall CLT' nella cartella di lavoro." type="5" refreshedVersion="8" background="1" saveData="1">
    <dbPr connection="Provider=Microsoft.Mashup.OleDb.1;Data Source=$Workbook$;Location=&quot;201_Wall CLT&quot;;Extended Properties=&quot;&quot;" command="SELECT * FROM [201_Wall CLT]"/>
  </connection>
  <connection id="12" xr16:uid="{E30B4A0D-5083-4FC3-888B-242543D96C32}" keepAlive="1" name="Query - 202_Colonne_legno" description="Connessione alla query '202_Colonne_legno' nella cartella di lavoro." type="5" refreshedVersion="8" background="1" saveData="1">
    <dbPr connection="Provider=Microsoft.Mashup.OleDb.1;Data Source=$Workbook$;Location=202_Colonne_legno;Extended Properties=&quot;&quot;" command="SELECT * FROM [202_Colonne_legno]"/>
  </connection>
  <connection id="13" xr16:uid="{BCC45C7D-CE73-4D91-A4FF-6CE1D1509683}" keepAlive="1" name="Query - 203_Travi legno" description="Connessione alla query '203_Travi legno' nella cartella di lavoro." type="5" refreshedVersion="8" background="1" saveData="1">
    <dbPr connection="Provider=Microsoft.Mashup.OleDb.1;Data Source=$Workbook$;Location=&quot;203_Travi legno&quot;;Extended Properties=&quot;&quot;" command="SELECT * FROM [203_Travi legno]"/>
  </connection>
  <connection id="14" xr16:uid="{DAC563F4-64B6-4320-87CB-3987E05FB156}" keepAlive="1" name="Query - 204_Floor Legno" description="Connessione alla query '204_Floor Legno' nella cartella di lavoro." type="5" refreshedVersion="8" background="1" saveData="1">
    <dbPr connection="Provider=Microsoft.Mashup.OleDb.1;Data Source=$Workbook$;Location=&quot;204_Floor Legno&quot;;Extended Properties=&quot;&quot;" command="SELECT * FROM [204_Floor Legno]"/>
  </connection>
  <connection id="15" xr16:uid="{B97207D4-EE55-4C24-A8EB-03F43FC785FF}" keepAlive="1" name="Query - 301_Colonne_Parapetto" description="Connessione alla query '301_Colonne_Parapetto' nella cartella di lavoro." type="5" refreshedVersion="8" background="1" saveData="1">
    <dbPr connection="Provider=Microsoft.Mashup.OleDb.1;Data Source=$Workbook$;Location=301_Colonne_Parapetto;Extended Properties=&quot;&quot;" command="SELECT * FROM [301_Colonne_Parapetto]"/>
  </connection>
  <connection id="16" xr16:uid="{E90D3E52-D6E0-4C69-8172-0EDBBCC6097B}" keepAlive="1" name="Query - 302_Montanti Quinta" description="Connessione alla query '302_Montanti Quinta' nella cartella di lavoro." type="5" refreshedVersion="8" background="1" saveData="1">
    <dbPr connection="Provider=Microsoft.Mashup.OleDb.1;Data Source=$Workbook$;Location=&quot;302_Montanti Quinta&quot;;Extended Properties=&quot;&quot;" command="SELECT * FROM [302_Montanti Quinta]"/>
  </connection>
  <connection id="17" xr16:uid="{E5D7E089-8B40-4380-877F-14BDD84CFFEA}" keepAlive="1" name="Query - 303_Travi acciaio" description="Connessione alla query '303_Travi acciaio' nella cartella di lavoro." type="5" refreshedVersion="8" background="1" saveData="1">
    <dbPr connection="Provider=Microsoft.Mashup.OleDb.1;Data Source=$Workbook$;Location=&quot;303_Travi acciaio&quot;;Extended Properties=&quot;&quot;" command="SELECT * FROM [303_Travi acciaio]"/>
  </connection>
  <connection id="18" xr16:uid="{8C8BF116-3A19-4802-A2C0-AFBB6E261CC9}" keepAlive="1" name="Query - 304_Scale metalliche" description="Connessione alla query '304_Scale metalliche' nella cartella di lavoro." type="5" refreshedVersion="8" background="1" saveData="1">
    <dbPr connection="Provider=Microsoft.Mashup.OleDb.1;Data Source=$Workbook$;Location=&quot;304_Scale metalliche&quot;;Extended Properties=&quot;&quot;" command="SELECT * FROM [304_Scale metalliche]"/>
  </connection>
  <connection id="19" xr16:uid="{84C93FD1-7E9C-4FAE-9676-569B776D993F}" keepAlive="1" name="Query - 305_Grigliati" description="Connessione alla query '305_Grigliati' nella cartella di lavoro." type="5" refreshedVersion="8" background="1" saveData="1">
    <dbPr connection="Provider=Microsoft.Mashup.OleDb.1;Data Source=$Workbook$;Location=305_Grigliati;Extended Properties=&quot;&quot;" command="SELECT * FROM [305_Grigliati]"/>
  </connection>
</connections>
</file>

<file path=xl/sharedStrings.xml><?xml version="1.0" encoding="utf-8"?>
<sst xmlns="http://schemas.openxmlformats.org/spreadsheetml/2006/main" count="3027" uniqueCount="468">
  <si>
    <t>Listino di riferimento:</t>
  </si>
  <si>
    <t>ARTICOLO</t>
  </si>
  <si>
    <t>INDICAZIONE DEI LAVORI</t>
  </si>
  <si>
    <t>MISURE</t>
  </si>
  <si>
    <t>quantità totale</t>
  </si>
  <si>
    <t>u.m.</t>
  </si>
  <si>
    <t>p.un.
(€)</t>
  </si>
  <si>
    <t>importi</t>
  </si>
  <si>
    <t>pr.</t>
  </si>
  <si>
    <t>cod. voce</t>
  </si>
  <si>
    <t xml:space="preserve">n. </t>
  </si>
  <si>
    <t>a</t>
  </si>
  <si>
    <t>b</t>
  </si>
  <si>
    <t>c</t>
  </si>
  <si>
    <t>prodotti</t>
  </si>
  <si>
    <t>n.</t>
  </si>
  <si>
    <t>m</t>
  </si>
  <si>
    <t>TOTALE</t>
  </si>
  <si>
    <t>kg</t>
  </si>
  <si>
    <t>STRUTTURE IN C.A.</t>
  </si>
  <si>
    <r>
      <t>m</t>
    </r>
    <r>
      <rPr>
        <b/>
        <vertAlign val="superscript"/>
        <sz val="9"/>
        <color theme="1"/>
        <rFont val="Calibri"/>
        <family val="2"/>
        <scheme val="minor"/>
      </rPr>
      <t>2</t>
    </r>
  </si>
  <si>
    <r>
      <t>m</t>
    </r>
    <r>
      <rPr>
        <b/>
        <vertAlign val="superscript"/>
        <sz val="9"/>
        <color theme="1"/>
        <rFont val="Calibri"/>
        <family val="2"/>
        <scheme val="minor"/>
      </rPr>
      <t>3</t>
    </r>
  </si>
  <si>
    <r>
      <t>m</t>
    </r>
    <r>
      <rPr>
        <b/>
        <vertAlign val="superscript"/>
        <sz val="11"/>
        <color theme="1"/>
        <rFont val="Calibri"/>
        <family val="2"/>
        <scheme val="minor"/>
      </rPr>
      <t>3</t>
    </r>
  </si>
  <si>
    <r>
      <t>m/m</t>
    </r>
    <r>
      <rPr>
        <b/>
        <vertAlign val="superscript"/>
        <sz val="9"/>
        <color theme="1"/>
        <rFont val="Calibri"/>
        <family val="2"/>
        <scheme val="minor"/>
      </rPr>
      <t>2</t>
    </r>
  </si>
  <si>
    <r>
      <t>kg/m</t>
    </r>
    <r>
      <rPr>
        <b/>
        <vertAlign val="superscript"/>
        <sz val="9"/>
        <color theme="1"/>
        <rFont val="Calibri"/>
        <family val="2"/>
        <scheme val="minor"/>
      </rPr>
      <t>3</t>
    </r>
  </si>
  <si>
    <t>CASSEFORME PER CA</t>
  </si>
  <si>
    <r>
      <t>m</t>
    </r>
    <r>
      <rPr>
        <b/>
        <vertAlign val="superscript"/>
        <sz val="11"/>
        <color theme="1"/>
        <rFont val="Calibri"/>
        <family val="2"/>
        <scheme val="minor"/>
      </rPr>
      <t>2</t>
    </r>
  </si>
  <si>
    <t>m2</t>
  </si>
  <si>
    <t>CARPENTERIA METALLICA</t>
  </si>
  <si>
    <t>Kg</t>
  </si>
  <si>
    <t>TOTALE OPERE STRUTTURALI</t>
  </si>
  <si>
    <t>STRUTTURE IN ACCIAIO</t>
  </si>
  <si>
    <t>TOTALE OPERE IN ACCIAIO</t>
  </si>
  <si>
    <t>Sovrapprezzo alle casserature per getti a vista, per piallatura delle tavole, maggiori oneri di preparazione e pulizia dei casseri, minori reimpieghi, compreso la formazione di smussi, cavità in posizione obbligata, gocciolatoi, modature, ecc.</t>
  </si>
  <si>
    <t xml:space="preserve">TOTALE </t>
  </si>
  <si>
    <t>2023-22_Scuola Monza</t>
  </si>
  <si>
    <t>COMPUTO METRICO ESTIMATIVO OPERE STRUTTURALI</t>
  </si>
  <si>
    <t>Riqualificazione Nuova Scuola Secondarie di primo grado "Bellani" in Via Ugo Foscolo - Monza</t>
  </si>
  <si>
    <t>Family and Type</t>
  </si>
  <si>
    <t>Volume</t>
  </si>
  <si>
    <t>Comments</t>
  </si>
  <si>
    <t/>
  </si>
  <si>
    <t>Quinta</t>
  </si>
  <si>
    <t>Count</t>
  </si>
  <si>
    <t>Concrete Rectangular: 60x60cm</t>
  </si>
  <si>
    <t>1</t>
  </si>
  <si>
    <t>CLS</t>
  </si>
  <si>
    <t>Concrete Rectangular: PI.40x50.C30/37</t>
  </si>
  <si>
    <t>Base stairs1: Base stairs</t>
  </si>
  <si>
    <t>Base stairs: Base stairs</t>
  </si>
  <si>
    <t>Concrete - Rectangular Beam: CO.30x75cm.C25/30</t>
  </si>
  <si>
    <t>Concrete - Rectangular Beam: CO.60x145cm.C25/30</t>
  </si>
  <si>
    <t>Concrete - Rectangular Beam: TR.20x50cm.C30/37</t>
  </si>
  <si>
    <t>CLS_Waffle</t>
  </si>
  <si>
    <t>Grand total: 42</t>
  </si>
  <si>
    <t>Waffle</t>
  </si>
  <si>
    <t>Grand total: 2</t>
  </si>
  <si>
    <t>Material: Volume</t>
  </si>
  <si>
    <t>Scale auditorio: Scale auditorio</t>
  </si>
  <si>
    <t>Grand total: 6</t>
  </si>
  <si>
    <t>Grand total: 7</t>
  </si>
  <si>
    <t>Muri sp. 20cm</t>
  </si>
  <si>
    <t>Muri sp. 30cm</t>
  </si>
  <si>
    <t>Concrete Rectangular: 60x60cm: 3</t>
  </si>
  <si>
    <t>Concrete Rectangular: PI.40x50.C30/37: 2</t>
  </si>
  <si>
    <t>Base stairs1: Base stairs: 1</t>
  </si>
  <si>
    <t>Base stairs: Base stairs: 1</t>
  </si>
  <si>
    <t>Concrete - Rectangular Beam: CO.30x75cm.C25/30: 1</t>
  </si>
  <si>
    <t>Concrete - Rectangular Beam: TR.20x50cm.C30/37: 3</t>
  </si>
  <si>
    <t>Colonne 60x60</t>
  </si>
  <si>
    <t>Colonne 50x40</t>
  </si>
  <si>
    <t>Cordolo base scala</t>
  </si>
  <si>
    <t>Cordolo 30x75</t>
  </si>
  <si>
    <t>Cordolo 60x145</t>
  </si>
  <si>
    <t>Colonna1</t>
  </si>
  <si>
    <t>SP. 30CM</t>
  </si>
  <si>
    <t>SP. 50CM</t>
  </si>
  <si>
    <t>Solaio waffle travi</t>
  </si>
  <si>
    <t xml:space="preserve">Solaio waffle </t>
  </si>
  <si>
    <t>Scale CLS</t>
  </si>
  <si>
    <t>Parapetto interno</t>
  </si>
  <si>
    <t>Flat Bars: FL 8x48</t>
  </si>
  <si>
    <t>Acciaio Parapetti</t>
  </si>
  <si>
    <t>Flat Bars: FL 8x48: 8</t>
  </si>
  <si>
    <t>Assembled Stair: B&amp;C-Scale metalliche</t>
  </si>
  <si>
    <t>Grand total: 4</t>
  </si>
  <si>
    <t>Scale metalliche</t>
  </si>
  <si>
    <t>Kg/m3  Kg/m2</t>
  </si>
  <si>
    <r>
      <t>m</t>
    </r>
    <r>
      <rPr>
        <b/>
        <vertAlign val="superscript"/>
        <sz val="9"/>
        <color theme="1"/>
        <rFont val="Calibri"/>
        <family val="2"/>
        <scheme val="minor"/>
      </rPr>
      <t xml:space="preserve">3                    </t>
    </r>
    <r>
      <rPr>
        <b/>
        <sz val="9"/>
        <color theme="1"/>
        <rFont val="Calibri"/>
        <family val="2"/>
        <scheme val="minor"/>
      </rPr>
      <t>m</t>
    </r>
    <r>
      <rPr>
        <b/>
        <vertAlign val="superscript"/>
        <sz val="9"/>
        <color theme="1"/>
        <rFont val="Calibri"/>
        <family val="2"/>
        <scheme val="minor"/>
      </rPr>
      <t>2</t>
    </r>
  </si>
  <si>
    <t>1C.22.100</t>
  </si>
  <si>
    <t>LAVORAZIONI</t>
  </si>
  <si>
    <t>Sovrapprezzo per zincatura di carpenteria metallica:</t>
  </si>
  <si>
    <t>1C.22.100.0010</t>
  </si>
  <si>
    <t>1C.22.100.0010.a</t>
  </si>
  <si>
    <t xml:space="preserve"> - a caldo</t>
  </si>
  <si>
    <t>STRUTTURE IN LEGNO</t>
  </si>
  <si>
    <t>SOLAIO IN LEGNO A PANNELLI CON ASSI INCOLLATE Xlam (CLT)</t>
  </si>
  <si>
    <t>O.08.10.0010</t>
  </si>
  <si>
    <t>SOLAI IN LEGNO</t>
  </si>
  <si>
    <t>Bio Fornitura in cantiere e posa in opera di struttura portante orizzontale costituita da pannelli preassemblati, prodotti con almeno 3 strati di tavole di legno massiccio accostate in piano con orientamento ortogonale e incollate con prodotti bio compatibili; la struttura dovrà essere in possesso delle seguenti caratteristiche tecniche debitamente certificate dall’Appaltatore e accettate dalla D.L.: legno di conifera di qualità statica minimo C24, umidità del legno pari o inferiore al 15%, proveniente da gestione forestale sostenibile (GFS) con certificazione di catena di custodia secondo lo schema PEFC, FSC o equivalente, con marcatura CE per i prodotti da costruzione e relativa dichiarazione di prestazione (DOP) come previsto dal regolamento EU n. 305/2011, dimensionato secondo le NTC per materiali strutturali in vigore. I solai sono realizzati con pannelli di spessore 8 cm, posati in opera a secco con giunzioni di legno o metalliche, strutturalmente e naturalmente controventate nel loro piano per loro stessa struttura. Nel prezzo si intendono compresi e compensati gli oneri per la formazione di riquadrature per vani di scale e botole, la formazione e il disfacimento dei piani di lavoro interni, il taglio, lo sfrido, la posa in opera comprensiva di eventuali lavorazioni di incastro e accostamento e gli oneri per i collegamenti con le altre strutture. Il prodotto deve essere accompagnato dai disegni costruttivi di cantiere e dalle istruzioni di montaggio da approvare da parte della D.L.. Sono compresi nel prezzo gli oneri per il trasporto e la movimentazione nell’ambito di cantiere, il montaggio a cura di personale specializzato e ogni altra prestazione compreso il controllo e accettazione di elaborati costruttivi forniti dal produttore o dal progettista, gli eventuali piani di lavoro, la separazione e il conferimento dei materiali di risulta in centri autorizzati al recupero dei materiali, alla termovalorizzazione o in campi di coltura secondo la tipologia dei materiali, come da vigenti normative in materia, l'uso di specifiche tecniche dei componenti edilizi e di cantiere, nonché di procedure tecniche, in sintonia con quanto previsto dal DM 24/12/2015 e ss.mm.ii. in materia di "Criteri Ambientali Minimi" e quant’altro per dare il lavoro finito a regola d’arte secondo i protocolli di montaggio stabiliti nel C.S.A o dalla D.L.. Non sono compresi nel prezzo la coibentazione e i paramenti esterni di finitura. Tutti i certificati del prodotto devono essere consegnati alla D.L..</t>
  </si>
  <si>
    <t>O.08.10.0010.005</t>
  </si>
  <si>
    <t>spessore 8 cm</t>
  </si>
  <si>
    <t>O.08.10.0010.010</t>
  </si>
  <si>
    <t>Area</t>
  </si>
  <si>
    <t>Basic Wall: MU.200cm.CLT</t>
  </si>
  <si>
    <t>B&amp;C-Structural columns-Timber Round: 440mm</t>
  </si>
  <si>
    <t>Legno</t>
  </si>
  <si>
    <t>Glulam (2): 28x35cm-Glulam</t>
  </si>
  <si>
    <t>Glulam (2): 28x35cm-Glulam 2</t>
  </si>
  <si>
    <t>Glulam (2): 35x200cm-Glulam</t>
  </si>
  <si>
    <t>B&amp;C-Structural framing-Double tapered: Tipo 2</t>
  </si>
  <si>
    <t>B&amp;C-Structural framing-Double tapered: Tipo 2: 1</t>
  </si>
  <si>
    <t>Glulam (1): TR.10x30cm.Glulam</t>
  </si>
  <si>
    <t>Glulam (1): TR.10x30cm.Glulam: 60</t>
  </si>
  <si>
    <t>Glulam (1): TR.22x65cm.Glulam</t>
  </si>
  <si>
    <t>Glulam (1): TR.22x65cm.Glulam: 2</t>
  </si>
  <si>
    <t>Glulam (1): TR.30x55cm.Glulam</t>
  </si>
  <si>
    <t>Glulam (1): TR.30x55cm.Glulam: 4</t>
  </si>
  <si>
    <t>Glulam (1): TR.35x100cm.Glulam</t>
  </si>
  <si>
    <t>Glulam (1): TR.35x100cm.Glulam: 2</t>
  </si>
  <si>
    <t>Grand total: 69</t>
  </si>
  <si>
    <t>Floor: SO.30cm.CLT</t>
  </si>
  <si>
    <t>Grand total: 98</t>
  </si>
  <si>
    <t>12,50% di sovrapprezzo per ogni aumento di 2 cm dello spessore del solaio da 8 cm .</t>
  </si>
  <si>
    <t>TOTALE OPERE IN LEGNO</t>
  </si>
  <si>
    <t>O.04.10.0030</t>
  </si>
  <si>
    <t>PARETE IN LEGNO A PANNELLI CON ASSI INCOLLATE Xlam (CLT)</t>
  </si>
  <si>
    <t>Bio Fornitura in cantiere e posa in opera di struttura portante verticale costituita da pannelli preassemblati, prodotti con almeno 3 strati di tavole di legno massiccio accostate in piano con orientamento ortogonale e incollate con prodotti bio compatibili; la struttura dovrà essere in possesso delle seguenti caratteristiche tecniche debitamente certificate dall’Appaltatore e accettate dalla D.L.: legno di conifera di qualità statica minimo C24, umidità del legno pari o inferiore al 15%, proveniente da gestione forestale sostenibile (GFS) con certificazione di catena di custodia secondo lo schema PEFC, FSC o equivalente, con marcatura CE per i prodotti da costruzione e relativa dichiarazione di prestazione (DOP) come previsto dal regolamento EU n. 305/2011, dimensionato secondo le NTC per materiali strutturali in vigore. Le pareti sono realizzate con pannelli di spessore 8 cm, posati in opera a secco con giunzioni di legno o metalliche, strutturalmente e naturalmente controventate nel loro piano per loro stessa struttura. Nel prezzo si intendono compresi e compensati gli oneri per la formazione di vani per porte e finestre, la formazione e il disfacimento dei piani di lavoro interni, il taglio, lo sfrido, la posa in opera comprensiva di eventuali lavorazioni di incastro e accostamento e gli oneri per i collegamenti verticali e al piede. Il prodotto deve essere accompagnato dai disegni costruttivi di cantiere e dalle istruzioni di montaggio da approvare da parte della D.L.. Sono compresi nel prezzo gli oneri per il trasporto e la movimentazione nell’ambito di cantiere, il montaggio a cura di personale specializzato e ogni altra prestazione compreso il controllo e accettazione di elaborati costruttivi forniti dal produttore o dal progettista, gli eventuali piani di lavoro, la separazione e il conferimento dei materiali di risulta in centri autorizzati al recupero dei materiali, alla termovalorizzazione o in campi di coltura secondo la tipologia dei materiali, l'uso di specifiche tecniche dei componenti edilizi e di cantiere, nonché di procedure tecniche, in sintonia con quanto previsto dal DM 24/12/2015 e ss.mm.ii. in materia di "Criteri Ambientali Minimi" come da vigenti normative in materia e quant’altro per dare il lavoro finito a regola d’arte secondo i protocolli di montaggio stabiliti nel C.S.A o dalla D.L.. Non sono compresi nel prezzo la coibentazione e i paramenti esterni di finitura. Tutti i certificati del prodotto devono essere consegnati alla D.L..</t>
  </si>
  <si>
    <t>O.04.10.0030.005</t>
  </si>
  <si>
    <t>PILASTRI E TRAVI</t>
  </si>
  <si>
    <t>PREZZARIO TRENTO</t>
  </si>
  <si>
    <t>PARETI CLT</t>
  </si>
  <si>
    <t>PREZZIARIO TRENTO</t>
  </si>
  <si>
    <t>m3</t>
  </si>
  <si>
    <t>CONNESSIONI</t>
  </si>
  <si>
    <t>CONNESSIONI PILASTRI IN LEGNO</t>
  </si>
  <si>
    <t>TOTALE CONNESSIONI</t>
  </si>
  <si>
    <t>Kg/n</t>
  </si>
  <si>
    <t>Colonne 30x30</t>
  </si>
  <si>
    <t>Concrete Rectangular: 300 x 300mm</t>
  </si>
  <si>
    <t>Sezioni cave rettangolari e quadrate-Pilastro: HSS 5x15x1</t>
  </si>
  <si>
    <t>Sezioni cave rettangolari e quadrate-Pilastro: HSS 5x15x1: 4</t>
  </si>
  <si>
    <t>4</t>
  </si>
  <si>
    <t>Tubolari cavi</t>
  </si>
  <si>
    <t>P01 (L)</t>
  </si>
  <si>
    <t>P01 (R)</t>
  </si>
  <si>
    <t>P02 (L)</t>
  </si>
  <si>
    <t>Cop (L)</t>
  </si>
  <si>
    <t>Cop (R)</t>
  </si>
  <si>
    <t>CONNESSIONI PANNELLI ORIZZONTALI CLT</t>
  </si>
  <si>
    <t>spessore piastre</t>
  </si>
  <si>
    <t>larghezza piastre</t>
  </si>
  <si>
    <t>lunghezza complessiva piastre</t>
  </si>
  <si>
    <t>mc</t>
  </si>
  <si>
    <t>Volume complessivo</t>
  </si>
  <si>
    <t>peso complessivo</t>
  </si>
  <si>
    <t>Connessioni pannelli longitudinali</t>
  </si>
  <si>
    <t>Piatti</t>
  </si>
  <si>
    <t>m (l)</t>
  </si>
  <si>
    <t>m (P)</t>
  </si>
  <si>
    <t>mq</t>
  </si>
  <si>
    <t>1C.09.200</t>
  </si>
  <si>
    <t xml:space="preserve">1C.09.200.0020 </t>
  </si>
  <si>
    <t>Protezione di opere in carpenteria metallica contro il fuoco con pittura intumescente monocomponente in emulsione acquosa, testata e certificata secondo norme di prova europee EN 13381-4, applicata a più mani, su superfici esenti da ruggine ed adeguatamente preparate:</t>
  </si>
  <si>
    <t>1C.09.200.0020.d</t>
  </si>
  <si>
    <t>- per profili con resistenza fino a R60 e massività fino a 150 s/v</t>
  </si>
  <si>
    <t>VERNICIATURE IGNIFUGHE</t>
  </si>
  <si>
    <t xml:space="preserve">FASCE FONOASSORBENTI </t>
  </si>
  <si>
    <t>FASCE IGNIFUGHE PER PANNELLI CLT</t>
  </si>
  <si>
    <t>n</t>
  </si>
  <si>
    <t>Analisi prezzo (vedi allegato)</t>
  </si>
  <si>
    <t>CONNETTORE PARETI/SOLAI CLT</t>
  </si>
  <si>
    <t>CONNESSIONI SOLAI CLT/CLS</t>
  </si>
  <si>
    <t>% Inc. M.O.</t>
  </si>
  <si>
    <t>spessore piastre 8mm</t>
  </si>
  <si>
    <t>B&amp;C-Structural Frame-Joist Trapezoidal-rvt23: 16(20)x55cm-Slab 10cm</t>
  </si>
  <si>
    <t>CONNESSIONI MURI CLT</t>
  </si>
  <si>
    <t>cad</t>
  </si>
  <si>
    <t>Circular Hollow Sections-Column: TRON70x5</t>
  </si>
  <si>
    <t>Grand total: 20</t>
  </si>
  <si>
    <t>Grand total: 14</t>
  </si>
  <si>
    <t>Floor: SO.26cm.CLT</t>
  </si>
  <si>
    <t>Floor: SO.26cm.CLT: 48</t>
  </si>
  <si>
    <t>Floor: SO.30cm.CLT: 50</t>
  </si>
  <si>
    <t>12,50% di sovrapprezzo per ogni aumento di 2 cm dello spessore del solaio da 8 cm . Sp. Tot 30cm</t>
  </si>
  <si>
    <t>12,50% di sovrapprezzo per ogni aumento di 2 cm dello spessore del solaio da 8 cm . Sp. Tot 26cm</t>
  </si>
  <si>
    <t>Solaio CLS 20cm</t>
  </si>
  <si>
    <t>Solaio CLS 24cm</t>
  </si>
  <si>
    <t>Solaio CLS 30cm</t>
  </si>
  <si>
    <t>Solaio CLS 42cm</t>
  </si>
  <si>
    <t>Solaio CLS 55cm</t>
  </si>
  <si>
    <t>Concrete - Rectangular Beam: TR.30x55cm.C30/37</t>
  </si>
  <si>
    <t>Cordolo 40x190</t>
  </si>
  <si>
    <t>64</t>
  </si>
  <si>
    <t>Muro di base: MU.20cm.C30/37</t>
  </si>
  <si>
    <t>Muro di base: MU.30cm.C30/37</t>
  </si>
  <si>
    <t>Muro di base: MU.26cm-Quinta</t>
  </si>
  <si>
    <t>Muro di base: MU.26cm-Quinta: 7</t>
  </si>
  <si>
    <t>Muro di base: MU.35cm-Quinta</t>
  </si>
  <si>
    <t>Base stairs2: Base stairs</t>
  </si>
  <si>
    <t>Base stairs2: Base stairs: 1</t>
  </si>
  <si>
    <t>Concrete - Rectangular Beam: CO.30x110cm.C25/30</t>
  </si>
  <si>
    <t>Concrete - Rectangular Beam: CO.40x105cm.C25/30</t>
  </si>
  <si>
    <t>Concrete - Rectangular Beam: CO.40x105cm.C25/30: 3</t>
  </si>
  <si>
    <t>Concrete - Rectangular Beam: CO.60x145cm.C25/30: 3</t>
  </si>
  <si>
    <t>Pavimento: SO.10cm.C30/37 (Waffle)</t>
  </si>
  <si>
    <t>Pavimento: SO.20cm.C30/37</t>
  </si>
  <si>
    <t>Pavimento: SO.24cm.C30/37</t>
  </si>
  <si>
    <t>Pavimento: SO.24cm.C30/37: 2</t>
  </si>
  <si>
    <t>Pavimento: SO.30cm.C30/37</t>
  </si>
  <si>
    <t>Pavimento: SO.42cm.C30/37</t>
  </si>
  <si>
    <t>Pavimento: SO.42cm.C30/37: 2</t>
  </si>
  <si>
    <t>Pavimento: SO.55cm.C30/37</t>
  </si>
  <si>
    <t>Pavimento: SO.55cm.C30/37: 1</t>
  </si>
  <si>
    <t>Platea: Magrone sp.15</t>
  </si>
  <si>
    <t>Platea: FO.30cm.C25/30 2</t>
  </si>
  <si>
    <t>Platea: FO.40cm.C25/30</t>
  </si>
  <si>
    <t>Platea: FO.60cm.C25/30</t>
  </si>
  <si>
    <t>Platea: FO.60cm.C25/30 - Quinta</t>
  </si>
  <si>
    <t>Cordolo 40x105</t>
  </si>
  <si>
    <t>Concrete - Rectangular Beam: CO.40x190cm.C25/30</t>
  </si>
  <si>
    <t>Concrete - Rectangular Beam: CO.40x190cm.C25/30: 1</t>
  </si>
  <si>
    <t>Scala gettata in opera: B&amp;C-15cm Stairs</t>
  </si>
  <si>
    <t>Concrete Rectangular: 300 x 300mm: 2</t>
  </si>
  <si>
    <t>Concrete - Rectangular Beam: CO.30x110cm.C25/30: 3</t>
  </si>
  <si>
    <t>H-Wide Flange Beams: HE100A</t>
  </si>
  <si>
    <t>H-Wide Flange Beams: HE100A: 180</t>
  </si>
  <si>
    <t>H-Wide Flange Beams: HE200B</t>
  </si>
  <si>
    <t>Acciaio Quinta</t>
  </si>
  <si>
    <t>H-Wide Flange Beams: HE200B: 9</t>
  </si>
  <si>
    <t>H-Wide Flange Beams: HE260B</t>
  </si>
  <si>
    <t>H-Wide Flange Beams: HE260B: 2</t>
  </si>
  <si>
    <t>U-Channels: UPN100</t>
  </si>
  <si>
    <t>U-Channels: UPN100: 10</t>
  </si>
  <si>
    <t>Grand total: 212</t>
  </si>
  <si>
    <t>H-Wide Flange-Column: HE200B</t>
  </si>
  <si>
    <t>H-Wide Flange-Column: HE200B: 13</t>
  </si>
  <si>
    <t>13</t>
  </si>
  <si>
    <t>H-Wide Flange-Column: HE260B</t>
  </si>
  <si>
    <t>H-Wide Flange-Column: HE260B: 2</t>
  </si>
  <si>
    <t>2</t>
  </si>
  <si>
    <t>Grand total: 19</t>
  </si>
  <si>
    <t>19</t>
  </si>
  <si>
    <t>Parapetto esterno</t>
  </si>
  <si>
    <t>Parapetto esterno: 180</t>
  </si>
  <si>
    <t>180</t>
  </si>
  <si>
    <t>Parapetto interno: 64</t>
  </si>
  <si>
    <t>Grand total: 244</t>
  </si>
  <si>
    <t>244</t>
  </si>
  <si>
    <t>Carpenteria Edificio</t>
  </si>
  <si>
    <t>C M.O.</t>
  </si>
  <si>
    <t>-</t>
  </si>
  <si>
    <t>Quinta: 7</t>
  </si>
  <si>
    <t>OC.EEA.a10.A6415</t>
  </si>
  <si>
    <t>SOTTOFONDAZIONE</t>
  </si>
  <si>
    <t>OC.EEA.a10.A6415.J0001.0030.-</t>
  </si>
  <si>
    <t>OPERA: Sottofondazione di conglomerato cementizio; resistenza a compressione [classe] = C16/20 | esposizione [classe] = X0 | consistenza [classe] = S3.
LAVORO: Getto.
SPECIFICHE TECNICHE: -
OP OPERA: Sottofondazione di conglomerato cementizio; resistenza a compressione [classe] = C16/20 | esposizione [classe] = X0 | consistenza
[classe] = S3.
SPECIFICHE TECNICHE: -
RM Impasto preconfezionato di cemento generico; geometria/forma/aspetto: sfuso; funzione: strutturale | non strutturale |
drenante; impiego: conglomerato cementizio; classe di consistenza [classe] = S3 | classe di resistenza [classe] = C16/20 | classe di esposizione [classe] = X0
SPECIFICHE TECNICHE: utilizzato in strutture ordinarie e manufatti non strutturali
LV LAVORO: Getto.
SPECIFICHE TECNICHE: -
RP Gru a torre a rotazione in alto; altezza sotto gancio [m] ≤ 34,0 | sbraccio [m] ≤ 31,0; portata [t] ≤ 1,0; escluso: f.e.m.,
escluso basamento
SPECIFICHE TECNICHE: già installata; criterio di misurazione: giorno di presenza in cantiere</t>
  </si>
  <si>
    <t>FONDAZIONE</t>
  </si>
  <si>
    <t>OC.EEA.a10.E5100</t>
  </si>
  <si>
    <t>OC.EEA.a10.E5100.J0001.0020.a</t>
  </si>
  <si>
    <t>OPERA: Fondazione di conglomerato cementizio; impiego: plinti-travi rovesce-platee; resistenza a compressione [classe] = C25/30. LAVORO: Getto con gru. Incluso: vibratura. Escluso: ferro; casseri.SPECIFICHE TECNICHE: -OP OPERA: Fondazione di conglomerato cementizio; impiego: plinti-travi rovesce-platee; resistenza a compressione [classe] = C25/30. SPECIFICHE TECNICHE: -RM Impasto preconfezionato di cemento generico; geometria/forma/aspetto: sfuso; funzione: strutturale; impiego: conglomerato cementizio; fornitura: autobetoniera; classe di consistenza [classe] = S4 | classe di resistenza [classe] = C25/30 | classe di esposizione [classe] = XC1/XC2SPECIFICHE TECNICHE: confezionato in impianto di betonaggio, materie prime in possesso di marcatura CE LV LAVORO: Getto con gru. Incluso: vibratura. Escluso: ferro; casseri.SPECIFICHE TECNICHE: -RP Vibratore per calcestruzzo; diametro testa [mm] = 45; potenza [kW] = 1; peso [kg] = 14SPECIFICHE TECNICHE: -; criterio di misurazione: ore di presenza in cantiereRP Gru a torre a rotazione in alto; altezza sotto gancio [m] ≤ 20,0 | sbraccio [m] ≤ 20,0; portata [t] ≤ 0,8; escluso: f.e.m., escluso basamentoSPECIFICHE TECNICHE: già installata; criterio di misurazione: giorni di presenza in cantiere</t>
  </si>
  <si>
    <t>OC.EEA.a10.E0000</t>
  </si>
  <si>
    <t>STRUTTURA</t>
  </si>
  <si>
    <t>ARMATURA</t>
  </si>
  <si>
    <t>OC.EEA.a02.E9700</t>
  </si>
  <si>
    <t>OC.EEA.a02.E9700.Sb017.0255.-</t>
  </si>
  <si>
    <t>OPERA: Armatura, barre nervate di lega ferrosa acciaio B450C; impiego: strutture in cemento armato. Incluso: sormonti; sfrido; legature.
LAVORO: Posa.
SPECIFICHE TECNICHE: -
OP OPERA: Armatura, barre nervate di lega ferrosa acciaio B450C; impiego: strutture in cemento armato. Incluso: sormonti; sfrido; legature.
SPECIFICHE TECNICHE: -
RM Barra nervata di lega ferrosa acciaio B450C; funzione: strutturale; impiego: strutture c.a.
SPECIFICHE TECNICHE: prodotto con sistemi di controllo di produzione in stabilimento
RM Ferramenta filo di metallo ferro
SPECIFICHE TECNICHE: filo di metallo ferro cotto
LV LAVORO: Posa.
SPECIFICHE TECNICHE: -</t>
  </si>
  <si>
    <t>LP.EEA.a04.A1020</t>
  </si>
  <si>
    <t>OPERA STRUMENTALE: Cassaforma; tradizionale di legno naturale generico; impiego: fondazioni puntuali; spessore [m] = 0,025 ÷ 0,027. Incluso: disarmante, chiodi.
LAVORO: Formazione.
SPECIFICHE TECNICHE: -
OS OPERA STRUMENTALE: Cassaforma; tradizionale di legno naturale generico; impiego: fondazioni puntuali; spessore [m] = 0,025 ÷ 0,027. Incluso:
disarmante, chiodi.
SPECIFICHE TECNICHE: -
RT Cassaforma tradizionale in legno; impiego: fondazioni puntuali; incluso: ogni elemento necessario al suo completamento (es.:
sottomisure in legno di abete o pannelli compensati multistrato, picchetti, filo di ferro, travi squadrate di legno, orditura metallica d'irrigidimento, sbadacchi,
disarmante, chiodi)
SPECIFICHE TECNICHE: spessore paramento [m] = 0,025 ÷ 0,027; criterio di misurazione: valutato a superficie effettiva bagnata
dal getto
LV LAVORO: Formazione.
SPECIFICHE TECNICHE:</t>
  </si>
  <si>
    <t>OPERA STRUMENTALE: Cassaforma; tradizionale di legno naturale generico; impiego: pilastri a sezione rettangolare; spessore [m] = 0,025 ÷ 0,027. Incluso:
disarmante, chiodi.
LAVORO: Formazione.
SPECIFICHE TECNICHE: -
OS OPERA STRUMENTALE: Cassaforma; tradizionale di legno naturale generico; impiego: pilastri a sezione rettangolare; spessore [m] = 0,025 ÷
0,027. Incluso: disarmante, chiodi.
SPECIFICHE TECNICHE: -
RT Cassaforma tradizionale in legno impiego: pilastri a sezione rettangolare/quadrata; altezza [m] ≤ 3,50; pressione [kN/m²] ≤
40 incluso: ogni elemento necessario al suo completamento ogni elemento necessario al suo completamento (es.: sottomisure in legno di abete o pannelli compensati
multistrato, cravatte, disarmante, chiodi)
SPECIFICHE TECNICHE: spessore paramento [m] = 0,025 ÷ 0,027 criterio di misurazione: valutato a superficie effettiva bagnata
dal getto
LV LAVORO: Formazione.
SPECIFICHE TECNICHE: -</t>
  </si>
  <si>
    <t>LP.EEA.a04.A1020.Qa000.0005.-</t>
  </si>
  <si>
    <t>LP.EEA.a04.A1020.Qa000.0030.-</t>
  </si>
  <si>
    <t>OPERA STRUMENTALE: Cassaforma; tradizionale di legno naturale generico; impiego: pareti per vani scala e ascensori; spessore [m] = 0,025 ÷ 0,027 | altezza [m] ≤ 3,5; pressione [kN/m²] ≤ 40. Incluso: disarmante, chiodi.LAVORO: Formazione. SPECIFICHE TECNICHE: -OS OPERA STRUMENTALE: Cassaforma; tradizionale di legno naturale generico; impiego: pareti per vani scala e ascensori; spessore [m] = 0,025 ÷ 0,027 | altezza [m] &lt;= 3,5; pressione [kN/m²] &lt;= 40. Incluso: disarmante, chiodi.SPECIFICHE TECNICHE: -RT Cassaforma tradizionale in legno; impiego: pareti per vani scala e ascensori; altezza [m] ≤ 3,50; pressione [kN/m²] ≤ 40; incluso: ogni elemento necessario al suo completamento (es.: sottomisure in legno di abete o pannelli compensati multistrato, picchetti e filo di ferro, travi squadrate di legno, travi squadrate di legno, disarmante, chiodi); escluso: puntelliSPECIFICHE TECNICHE: spessore paramento [m] = 0,025 ÷ 0,027; criterio di misurazione: valutato a superficie effettiva bagnata dal gettoLV LAVORO: Formazione. SPECIFICHE TECNICHE: -</t>
  </si>
  <si>
    <t>LP.EEA.a04.A1020.Qa000.0020.-</t>
  </si>
  <si>
    <t>OPERA STRUMENTALE: Cassaforma; tradizionale di legno naturale generico; impiego: pianerottoli e rampe scale rettilinei; spessore [m] = 0,027. Incluso: disarmante, chiodi.LAVORO: Formazione. SPECIFICHE TECNICHE: -OS OPERA STRUMENTALE: Cassaforma; tradizionale di legno naturale generico; impiego: pianerottoli e rampe scale rettilinei; spessore [m] = 0,027. Incluso: disarmante, chiodi.SPECIFICHE TECNICHE: -RT Cassaforma tradizionale in legno; impiego: pianerottoli e rampe scale rettilinei in c.a.; incluso: ogni elemento necessario al suo completamento (es.: sottomisure o pannelli compensati multistrato, travi in legno squadrate o travi in legno a doppio T, filo di ferro, sbadacchi o tavole in legno di controventatura e stabilizzazione, disarmante, chiodi)SPECIFICHE TECNICHE: spessore paramento [m] = 0,027; criterio di misurazione: valutato a superficie effettiva bagnata dal gettoLV LAVORO: Formazione. SPECIFICHE TECNICHE: -</t>
  </si>
  <si>
    <t>LP.EEA.a04.A1020.Qa000.0025.-</t>
  </si>
  <si>
    <t>OPERA STRUMENTALE: Cassaforma; tradizionale di legno naturale generico; impiego: solaio misto con travi in spessore per strutture piane; spessore [m] = 0,025 ÷
0,027 | altezza [m] ≤ 3,5; pressione [kN/m²] ≤ 70. Incluso: disarmante, chiodi, puntelli.
LAVORO: Formazione.
SPECIFICHE TECNICHE: -
OS OPERA STRUMENTALE: Cassaforma; tradizionale di legno naturale generico; impiego: solaio misto con travi in spessore per strutture piane;
spessore [m] = 0,025 ÷ 0,027 | altezza [m] &lt;= 3,5; pressione [kN/m²] &lt;= 70. Incluso: disarmante, chiodi, puntelli.
SPECIFICHE TECNICHE: -
RT Cassaforma tradizionale in legno; impiego: solaio misto con travi in spessore per strutture piane; interpiano rustico [m] ≤
3,50; pressione [kN/m²] ≤ 70; incluso: ogni elemento necessario al suo completamento (es.: sottomisure in legno di abete o pannelli compensati multistrato,
disarmante, chiodi); escluso: puntelli
SPECIFICHE TECNICHE: spessore paramento [m] = 0,025 ÷ 0,027; criterio di misurazione: valutato a superficie effettiva bagnata
dal getto
RT Puntello metallico; altezza [m] = 1,80 ÷ 3,60
SPECIFICHE TECNICHE: testa piatta o a T; criterio di misurazione: valutato cadauno
LV LAVORO: Formazione.
SPECIFICHE TECNICHE: -</t>
  </si>
  <si>
    <t>LP.EEA.a04.A1020.Qa000.0035.-</t>
  </si>
  <si>
    <t>1C.04.400.0070 (regione lombardia 2023)</t>
  </si>
  <si>
    <t>OC.EEA.a02.E0005.Sb001.0030.-</t>
  </si>
  <si>
    <t>OPERA: Profilato di lega ferrosa acciaio generico; funzione: carpenteria metallica | travature; impiego: solai | coperture | ossature | rampe | ripiani scale | pensiline | balconi. Incluso: profilati (di qualsiasi tipo, sezione e dimensione), piastre, squadre, tiranti, bulloni, fori, fissaggi.LAVORO: Posa. Incluso: mano di antiruggine, trasporti e sollevamenti. Escluso: oneri per demolizioni, ripristini di opere murarie, opere di sostegno e protezione. SPECIFICHE TECNICHE: acciaio S235/S275/S355, in opera, imbullonata o saldata.OP OPERA: Profilato di lega ferrosa acciaio generico; funzione: carpenteria metallica | travature; impiego: solai | coperture | ossature | rampe | ripiani scale | pensiline | balconi. Incluso: profilati (di qualsiasi tipo, sezione e dimensione), piastre, squadre, tiranti, bulloni, fori, fissaggi.SPECIFICHE TECNICHE: acciaio S235/S275/S355.RM Profilato a caldo di lega ferrosa acciao S355J0; geometria/forma/aspetto: HE; funzione: carpenteria; altezza [mm] = 80 ÷ 220SPECIFICHE TECNICHE: -LV LAVORO: Posa. Incluso: mano di antiruggine, trasporti e sollevamenti. Escluso: oneri per demolizioni, ripristini di opere murarie, opere di sostegno e protezione.SPECIFICHE TECNICHE: in opera, imbullonata o saldata.</t>
  </si>
  <si>
    <t>OC.EEA.a02.E0005.Sb001</t>
  </si>
  <si>
    <t>OC.EEA.a02.E0005.Sb001.0045.-</t>
  </si>
  <si>
    <t>parapetti interni</t>
  </si>
  <si>
    <t>OPERA: Profilato di lega ferrosa acciaio generico; funzione: carpenteria metallica | travature; impiego: solai | coperture | ossature | rampe | ripiani scale | pensiline | balconi. Incluso: profilati (di qualsiasi tipo, sezione e dimensione), piastre, squadre, tiranti, bulloni, fori, fissaggi.LAVORO: Posa. Incluso: mano di antiruggine, trasporti e sollevamenti. Escluso: oneri per demolizioni, ripristini di opere murarie, opere di sostegno e protezione. SPECIFICHE TECNICHE: acciaio S235/S275/S355, in opera, imbullonata o saldata.OP OPERA: Profilato di lega ferrosa acciaio generico; funzione: carpenteria metallica | travature; impiego: solai | coperture | ossature | rampe | ripiani scale | pensiline | balconi. Incluso: profilati (di qualsiasi tipo, sezione e dimensione), piastre, squadre, tiranti, bulloni, fori, fissaggi.SPECIFICHE TECNICHE: acciaio S235/S275/S355.RM Profilato a caldo di lega ferrosa acciao S355J2; geometria/forma/aspetto: HE; funzione: carpenteria; altezza [mm] = 240 ÷ 600SPECIFICHE TECNICHE: -LV LAVORO: Posa. Incluso: mano di antiruggine, trasporti e sollevamenti. Escluso: oneri per demolizioni, ripristini di opere murarie, opere di sostegno e protezione.SPECIFICHE TECNICHE: in opera, imbullonata o saldata.</t>
  </si>
  <si>
    <t>OC.EEA.a06.C1820.Ca000.0000.-</t>
  </si>
  <si>
    <t>VERNICIATURE IMPERMEABILIZZANTI</t>
  </si>
  <si>
    <t>OC.EEA.a06.C1820.Ca000</t>
  </si>
  <si>
    <t>OPERA: Strato di impermeabilizzazione di resina sintetica generico; geometria/forma/aspetto: membrana liquida.LAVORO: Applicazione. Incluso: mano di primer a base di resine sintetiche, assistenze edili alla posa, sfridi e sormonti sia longitudinali che trasversali, operazioni e forniture necessarie per dare l'opera compiuta in ogni sua parte. Escluso: ponteggi perimetrali di facciata; formazione di tutti i piani di lavoro, di qualsiasi tipo, fino alla altezza di 4,00 m.SPECIFICHE TECNICHE: consumo minimo 2 kg/m².OP OPERA: Strato di impermeabilizzazione di resina sintetica generico; geometria/forma/aspetto: membrana liquida. SPECIFICHE TECNICHE: consumo minimo 2 kg/m².RM Membrana di resina sintetica generico; geometria/forma/aspetto: liquido | elastico | monocomponente | dispersione acquosa SPECIFICHE TECNICHE: principi pi-mc-irLV LAVORO: Applicazione. Incluso: mano di primer a base di resine sintetiche, assistenze edili alla posa, sfridi e sormonti sia longitudinali che trasversali, operazioni e forniture necessarie per dare l'opera compiuta in ogni sua parte. Escluso: ponteggi perimetrali di facciata; formazione di tutti i piani di lavoro, di qualsiasi tipo, fino alla altezza di 4,00 m.SPECIFICHE TECNICHE: -</t>
  </si>
  <si>
    <t xml:space="preserve">OC.EEA.a02.E0005.Sb001.0045.-                        +                            1C.22.100.0010.a </t>
  </si>
  <si>
    <t>MG_001</t>
  </si>
  <si>
    <t>MG_002</t>
  </si>
  <si>
    <t>MG_003</t>
  </si>
  <si>
    <t>MG_004</t>
  </si>
  <si>
    <t>MG_005</t>
  </si>
  <si>
    <t>MG_100</t>
  </si>
  <si>
    <t>vv</t>
  </si>
  <si>
    <t>PL_001</t>
  </si>
  <si>
    <t>PL_002</t>
  </si>
  <si>
    <t>PL_003</t>
  </si>
  <si>
    <t>PL_004</t>
  </si>
  <si>
    <t>PL_005</t>
  </si>
  <si>
    <t>PL_100</t>
  </si>
  <si>
    <t>Muro di base: MU.20cm.C30/37: 103</t>
  </si>
  <si>
    <t>Quinta: 4</t>
  </si>
  <si>
    <t>Muro di base: MU.35cm-Quinta: 4</t>
  </si>
  <si>
    <t>MG_006</t>
  </si>
  <si>
    <t>PL_006</t>
  </si>
  <si>
    <t>49.95 m²</t>
  </si>
  <si>
    <t>17.29 m²</t>
  </si>
  <si>
    <t>86.02 m²</t>
  </si>
  <si>
    <t>17.62 m²</t>
  </si>
  <si>
    <t>2.29 m²</t>
  </si>
  <si>
    <t>7.37 m²</t>
  </si>
  <si>
    <t>15.67 m²</t>
  </si>
  <si>
    <t>16.46 m²</t>
  </si>
  <si>
    <t>15.14 m²</t>
  </si>
  <si>
    <t>9.07 m²</t>
  </si>
  <si>
    <t>5.73 m²</t>
  </si>
  <si>
    <t>8.52 m²</t>
  </si>
  <si>
    <t>8.20 m²</t>
  </si>
  <si>
    <t>38.05 m²</t>
  </si>
  <si>
    <t>8.26 m²</t>
  </si>
  <si>
    <t>38.71 m²</t>
  </si>
  <si>
    <t>56.84 m²</t>
  </si>
  <si>
    <t>11.88 m²</t>
  </si>
  <si>
    <t>57.01 m²</t>
  </si>
  <si>
    <t>15.34 m²</t>
  </si>
  <si>
    <t>13.50 m²</t>
  </si>
  <si>
    <t>17.23 m²</t>
  </si>
  <si>
    <t>13.66 m²</t>
  </si>
  <si>
    <t>19.44 m²</t>
  </si>
  <si>
    <t>24.20 m²</t>
  </si>
  <si>
    <t>24.79 m²</t>
  </si>
  <si>
    <t>18.64 m²</t>
  </si>
  <si>
    <t>22.72 m²</t>
  </si>
  <si>
    <t>29.58 m²</t>
  </si>
  <si>
    <t>21.08 m²</t>
  </si>
  <si>
    <t>13.49 m²</t>
  </si>
  <si>
    <t>15.48 m²</t>
  </si>
  <si>
    <t>16.20 m²</t>
  </si>
  <si>
    <t>12.93 m²</t>
  </si>
  <si>
    <t>16.21 m²</t>
  </si>
  <si>
    <t>12.38 m²</t>
  </si>
  <si>
    <t>17.22 m²</t>
  </si>
  <si>
    <t>7.24 m²</t>
  </si>
  <si>
    <t>8.51 m²</t>
  </si>
  <si>
    <t>7.41 m²</t>
  </si>
  <si>
    <t>6.45 m²</t>
  </si>
  <si>
    <t>5.87 m²</t>
  </si>
  <si>
    <t>4.95 m²</t>
  </si>
  <si>
    <t>6.57 m²</t>
  </si>
  <si>
    <t>5.81 m²</t>
  </si>
  <si>
    <t>23.26 m²</t>
  </si>
  <si>
    <t>2.84 m²</t>
  </si>
  <si>
    <t>14.91 m²</t>
  </si>
  <si>
    <t>5.13 m²</t>
  </si>
  <si>
    <t>9.09 m²</t>
  </si>
  <si>
    <t>7.66 m²</t>
  </si>
  <si>
    <t>15.88 m²</t>
  </si>
  <si>
    <t>13.65 m²</t>
  </si>
  <si>
    <t>3.75 m²</t>
  </si>
  <si>
    <t>5.98 m²</t>
  </si>
  <si>
    <t>14.30 m²</t>
  </si>
  <si>
    <t>15.06 m²</t>
  </si>
  <si>
    <t>15.07 m²</t>
  </si>
  <si>
    <t>5.75 m²</t>
  </si>
  <si>
    <t>7.43 m²</t>
  </si>
  <si>
    <t>14.88 m²</t>
  </si>
  <si>
    <t>17.28 m²</t>
  </si>
  <si>
    <t>15.10 m²</t>
  </si>
  <si>
    <t>10.35 m²</t>
  </si>
  <si>
    <t>3.06 m²</t>
  </si>
  <si>
    <t>12.76 m²</t>
  </si>
  <si>
    <t>6.42 m²</t>
  </si>
  <si>
    <t>38.54 m²</t>
  </si>
  <si>
    <t>13.00 m²</t>
  </si>
  <si>
    <t>1588.32 m²</t>
  </si>
  <si>
    <t>23.63 m²</t>
  </si>
  <si>
    <t>32.92 m²</t>
  </si>
  <si>
    <t>22.16 m²</t>
  </si>
  <si>
    <t>19.04 m²</t>
  </si>
  <si>
    <t>29.46 m²</t>
  </si>
  <si>
    <t>29.34 m²</t>
  </si>
  <si>
    <t>7.23 m²</t>
  </si>
  <si>
    <t>99.38 m²</t>
  </si>
  <si>
    <t>81.15 m²</t>
  </si>
  <si>
    <t>101.08 m²</t>
  </si>
  <si>
    <t>17.34 m²</t>
  </si>
  <si>
    <t>28.93 m²</t>
  </si>
  <si>
    <t>9.82 m²</t>
  </si>
  <si>
    <t>3.29 m²</t>
  </si>
  <si>
    <t>9.97 m²</t>
  </si>
  <si>
    <t>19.80 m²</t>
  </si>
  <si>
    <t>57.12 m²</t>
  </si>
  <si>
    <t>25.85 m²</t>
  </si>
  <si>
    <t>25.98 m²</t>
  </si>
  <si>
    <t>5.65 m²</t>
  </si>
  <si>
    <t>26.98 m²</t>
  </si>
  <si>
    <t>41.92 m²</t>
  </si>
  <si>
    <t>223.06 m²</t>
  </si>
  <si>
    <t>12.35 m²</t>
  </si>
  <si>
    <t>28.77 m²</t>
  </si>
  <si>
    <t>4.37 m²</t>
  </si>
  <si>
    <t>Muro di base: MU.30cm.C30/37: 33</t>
  </si>
  <si>
    <t>Grand total: 136</t>
  </si>
  <si>
    <t>Grand total: 11</t>
  </si>
  <si>
    <t>Pil_CLS_02</t>
  </si>
  <si>
    <t>Pil_CLS_03</t>
  </si>
  <si>
    <t>Pil_CLS_01</t>
  </si>
  <si>
    <t>Pavimento: CAPPA.15cm.C30/37 2</t>
  </si>
  <si>
    <t>Pavimento: CAPPA.15cm.C30/37 2: 1</t>
  </si>
  <si>
    <t>SOL_CLS_01</t>
  </si>
  <si>
    <t>Pavimento: SO.20cm.C30/37: 12</t>
  </si>
  <si>
    <t>SOL_CLS_02</t>
  </si>
  <si>
    <t>SOL_CLS_03</t>
  </si>
  <si>
    <t>Pavimento: SO.30cm.C30/37: 2</t>
  </si>
  <si>
    <t>SOL_CLS_04</t>
  </si>
  <si>
    <t>SOL_CLS_05</t>
  </si>
  <si>
    <t>Cappa Igloo CLS 15cm</t>
  </si>
  <si>
    <t>Perimeter</t>
  </si>
  <si>
    <t>Spessore fondazione</t>
  </si>
  <si>
    <t>5.07 m²</t>
  </si>
  <si>
    <t>0.70 m²</t>
  </si>
  <si>
    <t>1053.89 m²</t>
  </si>
  <si>
    <t>2642.21 m²</t>
  </si>
  <si>
    <t>Concrete - Rectangular Beam: CO.30x183cm.C25/30</t>
  </si>
  <si>
    <t>Concrete - Rectangular Beam: CO.30x183cm.C25/30: 15</t>
  </si>
  <si>
    <t>Concrete - Rectangular Beam: CO.35x183cm.C25/30</t>
  </si>
  <si>
    <t>Concrete - Rectangular Beam: CO.35x183cm.C25/30: 1</t>
  </si>
  <si>
    <t>Concrete - Rectangular Beam: TR.30X12cm.C30/37</t>
  </si>
  <si>
    <t>Concrete - Rectangular Beam: TR.30X12cm.C30/37: 1</t>
  </si>
  <si>
    <t>Concrete - Rectangular Beam: TR.30x55cm.C30/37: 4</t>
  </si>
  <si>
    <t>Grand total: 35</t>
  </si>
  <si>
    <t>Cordolo 30x183</t>
  </si>
  <si>
    <t>Cordolo 35x183</t>
  </si>
  <si>
    <t>Trave 20x50</t>
  </si>
  <si>
    <t>Trave 30x12</t>
  </si>
  <si>
    <t>Trave 30x55</t>
  </si>
  <si>
    <t>OPERA STRUMENTALE: Cassaforma; tradizionale di legno naturale generico; impiego: sponde di travi e cordoli; spessore [m] = 0,025 ÷ 0,027. Incluso: disarmante, chiodi, puntelli.LAVORO: Formazione.SPECIFICHE TECNICHE: -OPERA STRUMENTALE: Cassaforma; tradizionale di legno naturale generico; impiego: sponde di travi e cordoli; spessore [m] = 0,025 ÷ 0,027. Incluso: disarmante, chiodi, puntelli.SPECIFICHE TECNICHE: -RT Cassaforma tradizionale in legno; impiego: sponde di travi e cordoli; incluso: ogni elemento necessario al suo completamento (es.: sottomisure in legno di abete o pannelli compensati multistrato, staffe metalliche, filo di ferro, distanziatori metallici, disarmante, chiodi)SPECIFICHE TECNICHE: spessore paramento [m] = 0,025 ÷ 0,027; criterio di misurazione: valutato a superficie effettiva bagnatadal gettoRT Puntello metallico; altezza [m] = 1,80 ÷ 3,60SPECIFICHE TECNICHE: testa piatta o a T; criterio di misurazione: valutato cadauno LV LAVORO: Formazione.SPECIFICHE TECNICHE: -</t>
  </si>
  <si>
    <t>Pil_GL_01</t>
  </si>
  <si>
    <t>Pil_GL_01: 17</t>
  </si>
  <si>
    <t>17</t>
  </si>
  <si>
    <t>Pil_GL_02</t>
  </si>
  <si>
    <t>Pil_GL_02: 39</t>
  </si>
  <si>
    <t>39</t>
  </si>
  <si>
    <t>Pil_GL_03</t>
  </si>
  <si>
    <t>Pil_GL_03: 44</t>
  </si>
  <si>
    <t>44</t>
  </si>
  <si>
    <t>Pil_GL_04</t>
  </si>
  <si>
    <t>Pil_GL_04: 1</t>
  </si>
  <si>
    <t>Pil_GL_05</t>
  </si>
  <si>
    <t>Pil_GL_05: 2</t>
  </si>
  <si>
    <t>Grand total: 103</t>
  </si>
  <si>
    <t>103</t>
  </si>
  <si>
    <t>TR_GL_05</t>
  </si>
  <si>
    <t>TR_GL_01</t>
  </si>
  <si>
    <t>TR_GL_03</t>
  </si>
  <si>
    <t>TR_GL_02</t>
  </si>
  <si>
    <t>TR_GL_04</t>
  </si>
  <si>
    <t>LP.EEA.a04.A1020.Qa000.0040.-</t>
  </si>
  <si>
    <t>OPERA: Struttura di conglomerato cementizio; impiego: pilastri | travi | corree | solette | murature vani scala-ascensori; spessore [cm] ≥ 17; resistenza a compressione [classe] = C30/37 | esposizione [classe] = XC1/XC2.LAVORO: Getto con gru. Incluso: vibratura. Escluso: casseri; ferro. SPECIFICHE TECNICHE: -OP OPERA: Struttura di conglomerato cementizio; impiego: pilastri | travi | corree | solette | murature vani scala-ascensori; spessore [cm] ≥ 17; resistenza a compressione [classe] = C30/37 | esposizione [classe] = XC1/XC2.SPECIFICHE TECNICHE: -RM Impasto preconfezionato di cemento generico; geometria/forma/aspetto: sfuso; funzione: strutturale; impiego: conglomerato cementizio; fornitura: autobetoniera; classe di consistenza [classe] = S4 | classe di resistenza [classe] = C30/37 | classe di esposizione [classe] = XC1/XC2SPECIFICHE TECNICHE: confezionato in impianto di betonaggio, materie prime in possesso di marcatura ce LV LAVORO: Getto con gru. Incluso: vibratura. Escluso: casseri; ferro.SPECIFICHE TECNICHE: -RP Vibratore per calcestruzzo; diametro testa [mm] = 45 ; potenza [kW] = 1; peso [kg] = 14SPECIFICHE TECNICHE: -; criterio di misurazione: ore di presenza in cantiereRP Gru a torre a rotazione in alto; altezza sotto gancio [m] ≤ 34,0 | sbraccio [m] ≤ 31,0; portata [t] ≤ 1,0; escluso: f.e.m., escluso basamentoSPECIFICHE TECNICHE: già installata; criterio di misurazione: giorno di presenza in cantiere</t>
  </si>
  <si>
    <t>OC.EEA.a10.E0000.J0001.0080.a</t>
  </si>
  <si>
    <t>Fornitura e posa in opera di orditura portante della copertura, comprendente grossa e piccola orditura, eseguita con travi lamellari segate in legno di abete con classe di resistenza conforme alla norma UNI EN 1194, a sezione costante, proveniente da gestione forestale sostenibile certificata, con facce a spigolo smussato delle dimensioni previste dai calcoli statici, che saranno redatti a cura e spese dell'Amm.ne appaltante. Sono comprese le banchine, le travi di spina, le travi trasversali, i puntoni, i colmi, i canteri ecc.. Le opere saranno eseguite con lamelle in legno di spessore variabile 33·40 mm classe C24·C27 incollate con resine del tipo omologato secondo quanto previsto dalle normative vigenti, impregnate con due mani di impregnante idrorepellente fungobattericida conforme alle norme DIN 68.800 nel colore a scelta della D.L.. Le travi dovranno essere prodotte da stabilimento in possesso della certificazione di idoneità all'incollaggio di elementi strutturali di grandi luci della categoria A ai sensi della normativa DIN 1052 e copia della certificazione dovrà essere fornita alla D.L. prima della realizzazione degli elementi stessi. Nel prezzo si intendono compresi e compensati gli oneri per l'adeguato fissaggio alla struttura sottostante eseguita in acciaio S235 protetto esclusivamente mediante zincatura a caldo, i prescritti chiodi zincati ad aderenza migliorata, i sistemi di fissaggio nodale in acciaio zincato, la bulloneria ecc.. Sono inoltre compresi le strutture e le tiranterie necessarie all'irrigidimento e alla controventatura, le piastre di appoggio in neoprene, il taglio, lo sfrido, il rispetto della marcatura CE, e quanto altro necessario per dare il lavoro finito a regola d'arte. Classe di resistenza GL 24.</t>
  </si>
  <si>
    <t>B.27.10.0030.005</t>
  </si>
  <si>
    <t>ORDITURA PORTANTE IN LEGNO LAMELLARE</t>
  </si>
  <si>
    <t>Prezzario regionale delle opere pubblice - Regione Lombardia 2024</t>
  </si>
  <si>
    <t>Elenco prezzi - Provincia autonoma di Trento  -  2023 (strutture in legno lamellare e a strati incrociati)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</si>
</sst>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_ ;[Red]\-0.00\ "/>
    <numFmt numFmtId="165" formatCode="0_ ;[Red]\-0\ "/>
    <numFmt numFmtId="166" formatCode="0.0%"/>
    <numFmt numFmtId="167" formatCode="_-* #,##0.00\ _€_-;\-* #,##0.00\ _€_-;_-* &quot;-&quot;??\ _€_-;_-@_-"/>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i/>
      <sz val="11"/>
      <color theme="1"/>
      <name val="Calibri"/>
      <family val="2"/>
      <scheme val="minor"/>
    </font>
    <font>
      <sz val="11"/>
      <name val="Calibri"/>
      <family val="2"/>
      <scheme val="minor"/>
    </font>
    <font>
      <sz val="9"/>
      <name val="Calibri"/>
      <family val="2"/>
      <scheme val="minor"/>
    </font>
    <font>
      <b/>
      <i/>
      <sz val="11"/>
      <color theme="1"/>
      <name val="Calibri"/>
      <family val="2"/>
      <scheme val="minor"/>
    </font>
    <font>
      <b/>
      <i/>
      <sz val="9"/>
      <color theme="1"/>
      <name val="Calibri"/>
      <family val="2"/>
      <scheme val="minor"/>
    </font>
    <font>
      <b/>
      <sz val="11"/>
      <color theme="1"/>
      <name val="Calibri"/>
      <family val="2"/>
    </font>
    <font>
      <b/>
      <vertAlign val="superscript"/>
      <sz val="9"/>
      <color theme="1"/>
      <name val="Calibri"/>
      <family val="2"/>
      <scheme val="minor"/>
    </font>
    <font>
      <b/>
      <vertAlign val="superscript"/>
      <sz val="11"/>
      <color theme="1"/>
      <name val="Calibri"/>
      <family val="2"/>
      <scheme val="minor"/>
    </font>
    <font>
      <sz val="8"/>
      <name val="Calibri"/>
      <family val="2"/>
      <scheme val="minor"/>
    </font>
  </fonts>
  <fills count="3">
    <fill>
      <patternFill patternType="none"/>
    </fill>
    <fill>
      <patternFill patternType="gray125"/>
    </fill>
    <fill>
      <patternFill patternType="solid">
        <fgColor theme="0" tint="-0.14999847407452621"/>
        <bgColor indexed="64"/>
      </patternFill>
    </fill>
  </fills>
  <borders count="4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hair">
        <color auto="1"/>
      </right>
      <top/>
      <bottom style="medium">
        <color auto="1"/>
      </bottom>
      <diagonal/>
    </border>
    <border>
      <left style="medium">
        <color auto="1"/>
      </left>
      <right style="hair">
        <color auto="1"/>
      </right>
      <top style="medium">
        <color auto="1"/>
      </top>
      <bottom style="hair">
        <color indexed="64"/>
      </bottom>
      <diagonal/>
    </border>
    <border>
      <left style="hair">
        <color auto="1"/>
      </left>
      <right/>
      <top style="medium">
        <color auto="1"/>
      </top>
      <bottom style="hair">
        <color indexed="64"/>
      </bottom>
      <diagonal/>
    </border>
    <border>
      <left style="thin">
        <color auto="1"/>
      </left>
      <right style="thin">
        <color auto="1"/>
      </right>
      <top style="medium">
        <color auto="1"/>
      </top>
      <bottom/>
      <diagonal/>
    </border>
    <border>
      <left style="thin">
        <color auto="1"/>
      </left>
      <right style="hair">
        <color auto="1"/>
      </right>
      <top style="medium">
        <color auto="1"/>
      </top>
      <bottom style="hair">
        <color indexed="64"/>
      </bottom>
      <diagonal/>
    </border>
    <border>
      <left style="hair">
        <color auto="1"/>
      </left>
      <right style="hair">
        <color auto="1"/>
      </right>
      <top style="medium">
        <color auto="1"/>
      </top>
      <bottom style="hair">
        <color indexed="64"/>
      </bottom>
      <diagonal/>
    </border>
    <border>
      <left style="hair">
        <color auto="1"/>
      </left>
      <right style="thin">
        <color auto="1"/>
      </right>
      <top style="medium">
        <color auto="1"/>
      </top>
      <bottom style="hair">
        <color indexed="64"/>
      </bottom>
      <diagonal/>
    </border>
    <border>
      <left style="thin">
        <color auto="1"/>
      </left>
      <right style="medium">
        <color auto="1"/>
      </right>
      <top style="medium">
        <color auto="1"/>
      </top>
      <bottom/>
      <diagonal/>
    </border>
    <border>
      <left style="hair">
        <color auto="1"/>
      </left>
      <right/>
      <top style="hair">
        <color indexed="64"/>
      </top>
      <bottom style="medium">
        <color auto="1"/>
      </bottom>
      <diagonal/>
    </border>
    <border>
      <left style="thin">
        <color auto="1"/>
      </left>
      <right style="thin">
        <color auto="1"/>
      </right>
      <top/>
      <bottom style="medium">
        <color auto="1"/>
      </bottom>
      <diagonal/>
    </border>
    <border>
      <left style="thin">
        <color auto="1"/>
      </left>
      <right style="hair">
        <color auto="1"/>
      </right>
      <top/>
      <bottom style="medium">
        <color auto="1"/>
      </bottom>
      <diagonal/>
    </border>
    <border>
      <left style="hair">
        <color auto="1"/>
      </left>
      <right style="hair">
        <color auto="1"/>
      </right>
      <top/>
      <bottom style="medium">
        <color auto="1"/>
      </bottom>
      <diagonal/>
    </border>
    <border>
      <left style="hair">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hair">
        <color auto="1"/>
      </right>
      <top/>
      <bottom/>
      <diagonal/>
    </border>
    <border>
      <left style="hair">
        <color auto="1"/>
      </left>
      <right style="thin">
        <color auto="1"/>
      </right>
      <top/>
      <bottom/>
      <diagonal/>
    </border>
    <border>
      <left style="thin">
        <color indexed="64"/>
      </left>
      <right/>
      <top/>
      <bottom/>
      <diagonal/>
    </border>
    <border>
      <left style="hair">
        <color auto="1"/>
      </left>
      <right style="hair">
        <color auto="1"/>
      </right>
      <top style="medium">
        <color auto="1"/>
      </top>
      <bottom/>
      <diagonal/>
    </border>
    <border>
      <left style="thin">
        <color auto="1"/>
      </left>
      <right style="thin">
        <color auto="1"/>
      </right>
      <top/>
      <bottom/>
      <diagonal/>
    </border>
    <border>
      <left style="thin">
        <color auto="1"/>
      </left>
      <right style="medium">
        <color auto="1"/>
      </right>
      <top/>
      <bottom/>
      <diagonal/>
    </border>
    <border>
      <left style="hair">
        <color auto="1"/>
      </left>
      <right/>
      <top style="medium">
        <color auto="1"/>
      </top>
      <bottom/>
      <diagonal/>
    </border>
    <border>
      <left style="hair">
        <color auto="1"/>
      </left>
      <right style="hair">
        <color auto="1"/>
      </right>
      <top/>
      <bottom/>
      <diagonal/>
    </border>
    <border>
      <left style="thin">
        <color auto="1"/>
      </left>
      <right style="hair">
        <color auto="1"/>
      </right>
      <top/>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style="hair">
        <color auto="1"/>
      </left>
      <right/>
      <top/>
      <bottom/>
      <diagonal/>
    </border>
    <border>
      <left style="hair">
        <color auto="1"/>
      </left>
      <right/>
      <top/>
      <bottom style="medium">
        <color auto="1"/>
      </bottom>
      <diagonal/>
    </border>
    <border>
      <left/>
      <right style="hair">
        <color auto="1"/>
      </right>
      <top/>
      <bottom/>
      <diagonal/>
    </border>
    <border>
      <left/>
      <right/>
      <top/>
      <bottom style="thin">
        <color indexed="64"/>
      </bottom>
      <diagonal/>
    </border>
    <border>
      <left style="thin">
        <color auto="1"/>
      </left>
      <right/>
      <top style="medium">
        <color auto="1"/>
      </top>
      <bottom/>
      <diagonal/>
    </border>
    <border>
      <left style="thin">
        <color auto="1"/>
      </left>
      <right/>
      <top/>
      <bottom style="medium">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89">
    <xf numFmtId="0" fontId="0" fillId="0" borderId="0" xfId="0"/>
    <xf numFmtId="0" fontId="0" fillId="0" borderId="7" xfId="0" applyBorder="1" applyAlignment="1">
      <alignment horizontal="center" vertical="top"/>
    </xf>
    <xf numFmtId="43" fontId="0" fillId="0" borderId="8" xfId="1" applyFont="1" applyBorder="1" applyAlignment="1">
      <alignment wrapText="1"/>
    </xf>
    <xf numFmtId="43" fontId="0" fillId="0" borderId="8" xfId="1" applyFont="1" applyBorder="1" applyAlignment="1">
      <alignment horizontal="center" wrapText="1"/>
    </xf>
    <xf numFmtId="49" fontId="4" fillId="2" borderId="10" xfId="0" applyNumberFormat="1" applyFont="1" applyFill="1" applyBorder="1" applyAlignment="1">
      <alignment horizontal="left" vertical="top"/>
    </xf>
    <xf numFmtId="1" fontId="3" fillId="2" borderId="10" xfId="0" applyNumberFormat="1" applyFont="1" applyFill="1" applyBorder="1" applyAlignment="1">
      <alignment horizontal="center" wrapText="1"/>
    </xf>
    <xf numFmtId="164" fontId="3" fillId="2" borderId="10" xfId="0" applyNumberFormat="1" applyFont="1" applyFill="1" applyBorder="1" applyAlignment="1">
      <alignment horizontal="center" wrapText="1"/>
    </xf>
    <xf numFmtId="2" fontId="0" fillId="2" borderId="10" xfId="0" applyNumberFormat="1" applyFill="1" applyBorder="1" applyAlignment="1">
      <alignment horizontal="center" wrapText="1"/>
    </xf>
    <xf numFmtId="9" fontId="0" fillId="2" borderId="10" xfId="0" applyNumberFormat="1" applyFill="1" applyBorder="1" applyAlignment="1">
      <alignment horizontal="center" wrapText="1"/>
    </xf>
    <xf numFmtId="43" fontId="0" fillId="2" borderId="11" xfId="1" applyFont="1" applyFill="1" applyBorder="1" applyAlignment="1">
      <alignment horizontal="center" wrapText="1"/>
    </xf>
    <xf numFmtId="0" fontId="0" fillId="0" borderId="12" xfId="0" applyBorder="1" applyAlignment="1">
      <alignment horizontal="center" vertical="top" wrapText="1"/>
    </xf>
    <xf numFmtId="0" fontId="0" fillId="0" borderId="5" xfId="0" applyBorder="1" applyAlignment="1">
      <alignment horizontal="center" vertical="top" wrapText="1"/>
    </xf>
    <xf numFmtId="49" fontId="0" fillId="0" borderId="5" xfId="0" applyNumberFormat="1" applyBorder="1" applyAlignment="1">
      <alignment horizontal="center" vertical="top" wrapText="1"/>
    </xf>
    <xf numFmtId="1" fontId="3" fillId="0" borderId="5" xfId="0" applyNumberFormat="1" applyFont="1" applyBorder="1" applyAlignment="1">
      <alignment horizontal="center" wrapText="1"/>
    </xf>
    <xf numFmtId="164" fontId="3" fillId="0" borderId="5" xfId="0" applyNumberFormat="1" applyFont="1" applyBorder="1" applyAlignment="1">
      <alignment horizontal="center" wrapText="1"/>
    </xf>
    <xf numFmtId="2" fontId="0" fillId="0" borderId="5" xfId="0" applyNumberFormat="1" applyBorder="1" applyAlignment="1">
      <alignment horizontal="center" wrapText="1"/>
    </xf>
    <xf numFmtId="0" fontId="0" fillId="0" borderId="5" xfId="0" applyBorder="1" applyAlignment="1">
      <alignment horizontal="center" wrapText="1"/>
    </xf>
    <xf numFmtId="43" fontId="0" fillId="0" borderId="6" xfId="1" applyFont="1" applyBorder="1" applyAlignment="1">
      <alignment horizontal="center" wrapText="1"/>
    </xf>
    <xf numFmtId="0" fontId="0" fillId="2" borderId="12" xfId="0" applyFill="1" applyBorder="1" applyAlignment="1">
      <alignment horizontal="center" vertical="top" wrapText="1"/>
    </xf>
    <xf numFmtId="0" fontId="0" fillId="2" borderId="20" xfId="0" applyFill="1" applyBorder="1" applyAlignment="1">
      <alignment horizontal="center" vertical="top" wrapText="1"/>
    </xf>
    <xf numFmtId="1" fontId="3" fillId="2" borderId="22" xfId="0" applyNumberFormat="1" applyFont="1" applyFill="1" applyBorder="1" applyAlignment="1">
      <alignment horizontal="center" vertical="center" wrapText="1"/>
    </xf>
    <xf numFmtId="164" fontId="3" fillId="2" borderId="23" xfId="0" applyNumberFormat="1" applyFont="1" applyFill="1" applyBorder="1" applyAlignment="1">
      <alignment horizontal="center" vertical="center" wrapText="1"/>
    </xf>
    <xf numFmtId="164" fontId="3" fillId="2" borderId="24" xfId="0" applyNumberFormat="1" applyFont="1" applyFill="1" applyBorder="1" applyAlignment="1">
      <alignment horizontal="center" vertical="center" wrapText="1"/>
    </xf>
    <xf numFmtId="0" fontId="0" fillId="0" borderId="30" xfId="0" applyBorder="1" applyAlignment="1">
      <alignment horizontal="center" vertical="center" wrapText="1"/>
    </xf>
    <xf numFmtId="43" fontId="0" fillId="0" borderId="31" xfId="1" applyFont="1" applyFill="1" applyBorder="1" applyAlignment="1">
      <alignment horizontal="center" vertical="center" wrapText="1"/>
    </xf>
    <xf numFmtId="0" fontId="0" fillId="2" borderId="26" xfId="0" applyFill="1" applyBorder="1" applyAlignment="1">
      <alignment horizontal="center" vertical="top" wrapText="1"/>
    </xf>
    <xf numFmtId="49" fontId="2" fillId="0" borderId="30" xfId="0" applyNumberFormat="1" applyFont="1" applyBorder="1" applyAlignment="1">
      <alignment horizontal="right" vertical="top" wrapText="1"/>
    </xf>
    <xf numFmtId="164" fontId="3" fillId="0" borderId="33" xfId="0" applyNumberFormat="1" applyFont="1" applyBorder="1" applyAlignment="1">
      <alignment horizontal="center" vertical="center" wrapText="1"/>
    </xf>
    <xf numFmtId="2" fontId="2" fillId="0" borderId="30" xfId="0" applyNumberFormat="1" applyFont="1" applyBorder="1" applyAlignment="1">
      <alignment horizontal="center" wrapText="1"/>
    </xf>
    <xf numFmtId="43" fontId="2" fillId="0" borderId="31" xfId="1" applyFont="1" applyFill="1" applyBorder="1" applyAlignment="1">
      <alignment horizontal="center" wrapText="1"/>
    </xf>
    <xf numFmtId="0" fontId="0" fillId="0" borderId="30" xfId="0" applyBorder="1" applyAlignment="1">
      <alignment horizontal="left" vertical="top" wrapText="1"/>
    </xf>
    <xf numFmtId="1" fontId="5" fillId="0" borderId="33" xfId="0" applyNumberFormat="1" applyFont="1" applyBorder="1" applyAlignment="1">
      <alignment horizontal="center" wrapText="1"/>
    </xf>
    <xf numFmtId="49" fontId="0" fillId="0" borderId="30" xfId="0" applyNumberFormat="1" applyBorder="1" applyAlignment="1">
      <alignment horizontal="justify" vertical="top" wrapText="1"/>
    </xf>
    <xf numFmtId="164" fontId="3" fillId="0" borderId="33" xfId="0" applyNumberFormat="1" applyFont="1" applyBorder="1" applyAlignment="1">
      <alignment horizontal="center" wrapText="1"/>
    </xf>
    <xf numFmtId="0" fontId="0" fillId="0" borderId="30" xfId="0" applyBorder="1" applyAlignment="1">
      <alignment horizontal="center" wrapText="1"/>
    </xf>
    <xf numFmtId="1" fontId="3" fillId="0" borderId="34" xfId="0" applyNumberFormat="1" applyFont="1" applyBorder="1" applyAlignment="1">
      <alignment horizontal="center" wrapText="1"/>
    </xf>
    <xf numFmtId="164" fontId="3" fillId="0" borderId="27" xfId="0" applyNumberFormat="1" applyFont="1" applyBorder="1" applyAlignment="1">
      <alignment horizontal="center" wrapText="1"/>
    </xf>
    <xf numFmtId="1" fontId="5" fillId="0" borderId="34" xfId="0" applyNumberFormat="1" applyFont="1" applyBorder="1" applyAlignment="1">
      <alignment horizontal="center" wrapText="1"/>
    </xf>
    <xf numFmtId="164" fontId="5" fillId="0" borderId="33" xfId="0" applyNumberFormat="1" applyFont="1" applyBorder="1" applyAlignment="1">
      <alignment horizontal="center" wrapText="1"/>
    </xf>
    <xf numFmtId="164" fontId="5" fillId="0" borderId="27" xfId="0" applyNumberFormat="1" applyFont="1" applyBorder="1" applyAlignment="1">
      <alignment horizontal="center" wrapText="1"/>
    </xf>
    <xf numFmtId="0" fontId="2" fillId="0" borderId="30" xfId="0" applyFont="1" applyBorder="1" applyAlignment="1">
      <alignment horizontal="center" wrapText="1"/>
    </xf>
    <xf numFmtId="0" fontId="0" fillId="0" borderId="32" xfId="0" applyBorder="1" applyAlignment="1">
      <alignment horizontal="center" vertical="top" wrapText="1"/>
    </xf>
    <xf numFmtId="1" fontId="3" fillId="0" borderId="35" xfId="0" applyNumberFormat="1" applyFont="1" applyBorder="1" applyAlignment="1">
      <alignment horizontal="center" vertical="center" wrapText="1"/>
    </xf>
    <xf numFmtId="164" fontId="3" fillId="0" borderId="29"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2" fontId="0" fillId="0" borderId="15" xfId="0" applyNumberFormat="1" applyBorder="1" applyAlignment="1">
      <alignment horizontal="center" vertical="center" wrapText="1"/>
    </xf>
    <xf numFmtId="0" fontId="0" fillId="0" borderId="15" xfId="0" applyBorder="1" applyAlignment="1">
      <alignment horizontal="center" vertical="center" wrapText="1"/>
    </xf>
    <xf numFmtId="43" fontId="0" fillId="0" borderId="19" xfId="1" applyFont="1" applyFill="1" applyBorder="1" applyAlignment="1">
      <alignment horizontal="center" vertical="center" wrapText="1"/>
    </xf>
    <xf numFmtId="0" fontId="0" fillId="0" borderId="37" xfId="0" applyBorder="1" applyAlignment="1">
      <alignment horizontal="center" vertical="top" wrapText="1"/>
    </xf>
    <xf numFmtId="1" fontId="3" fillId="0" borderId="34" xfId="0" applyNumberFormat="1" applyFont="1" applyBorder="1" applyAlignment="1">
      <alignment horizontal="center" vertical="center" wrapText="1"/>
    </xf>
    <xf numFmtId="164" fontId="3" fillId="0" borderId="27" xfId="0" applyNumberFormat="1" applyFont="1" applyBorder="1" applyAlignment="1">
      <alignment horizontal="center" vertical="center" wrapText="1"/>
    </xf>
    <xf numFmtId="2" fontId="0" fillId="0" borderId="30" xfId="0" applyNumberFormat="1" applyBorder="1" applyAlignment="1">
      <alignment horizontal="center" vertical="center" wrapText="1"/>
    </xf>
    <xf numFmtId="49" fontId="7" fillId="0" borderId="30" xfId="0" applyNumberFormat="1" applyFont="1" applyBorder="1" applyAlignment="1">
      <alignment horizontal="left" vertical="top" wrapText="1"/>
    </xf>
    <xf numFmtId="0" fontId="0" fillId="0" borderId="26" xfId="0" applyBorder="1" applyAlignment="1">
      <alignment horizontal="center" vertical="top" wrapText="1"/>
    </xf>
    <xf numFmtId="0" fontId="0" fillId="0" borderId="4" xfId="0" applyBorder="1" applyAlignment="1">
      <alignment horizontal="center" vertical="top" wrapText="1"/>
    </xf>
    <xf numFmtId="0" fontId="0" fillId="0" borderId="38" xfId="0" applyBorder="1" applyAlignment="1">
      <alignment horizontal="center" vertical="top" wrapText="1"/>
    </xf>
    <xf numFmtId="49" fontId="0" fillId="0" borderId="21" xfId="0" applyNumberFormat="1" applyBorder="1" applyAlignment="1">
      <alignment vertical="top" wrapText="1"/>
    </xf>
    <xf numFmtId="1" fontId="3" fillId="0" borderId="22" xfId="0" applyNumberFormat="1" applyFont="1" applyBorder="1" applyAlignment="1">
      <alignment horizontal="center" wrapText="1"/>
    </xf>
    <xf numFmtId="164" fontId="3" fillId="0" borderId="23" xfId="0" applyNumberFormat="1" applyFont="1" applyBorder="1" applyAlignment="1">
      <alignment horizontal="center" wrapText="1"/>
    </xf>
    <xf numFmtId="164" fontId="3" fillId="0" borderId="24" xfId="0" applyNumberFormat="1" applyFont="1" applyBorder="1" applyAlignment="1">
      <alignment horizontal="center" wrapText="1"/>
    </xf>
    <xf numFmtId="2" fontId="0" fillId="0" borderId="21" xfId="0" applyNumberFormat="1" applyBorder="1" applyAlignment="1">
      <alignment horizontal="center" wrapText="1"/>
    </xf>
    <xf numFmtId="0" fontId="0" fillId="0" borderId="21" xfId="0" applyBorder="1" applyAlignment="1">
      <alignment horizontal="center" wrapText="1"/>
    </xf>
    <xf numFmtId="43" fontId="0" fillId="0" borderId="25" xfId="1" applyFont="1" applyFill="1" applyBorder="1" applyAlignment="1">
      <alignment horizontal="center" wrapText="1"/>
    </xf>
    <xf numFmtId="0" fontId="11" fillId="2" borderId="1" xfId="0" applyFont="1" applyFill="1" applyBorder="1" applyAlignment="1">
      <alignment horizontal="left" vertical="top"/>
    </xf>
    <xf numFmtId="0" fontId="11" fillId="0" borderId="32" xfId="0" applyFont="1" applyBorder="1" applyAlignment="1">
      <alignment horizontal="left" vertical="top"/>
    </xf>
    <xf numFmtId="49" fontId="11" fillId="0" borderId="15" xfId="0" applyNumberFormat="1" applyFont="1" applyBorder="1" applyAlignment="1">
      <alignment horizontal="left" vertical="top" wrapText="1"/>
    </xf>
    <xf numFmtId="0" fontId="2" fillId="2" borderId="7" xfId="0" applyFont="1" applyFill="1" applyBorder="1" applyAlignment="1">
      <alignment horizontal="left" vertical="top"/>
    </xf>
    <xf numFmtId="0" fontId="2" fillId="0" borderId="37" xfId="0" applyFont="1" applyBorder="1" applyAlignment="1">
      <alignment horizontal="left" vertical="top"/>
    </xf>
    <xf numFmtId="49" fontId="2" fillId="0" borderId="30" xfId="0" applyNumberFormat="1" applyFont="1" applyBorder="1" applyAlignment="1">
      <alignment horizontal="left" vertical="top" wrapText="1"/>
    </xf>
    <xf numFmtId="0" fontId="0" fillId="0" borderId="26" xfId="0" applyBorder="1" applyAlignment="1">
      <alignment vertical="top" wrapText="1"/>
    </xf>
    <xf numFmtId="2" fontId="0" fillId="0" borderId="30" xfId="0" applyNumberFormat="1" applyBorder="1" applyAlignment="1">
      <alignment horizontal="center" wrapText="1"/>
    </xf>
    <xf numFmtId="43" fontId="0" fillId="0" borderId="31" xfId="1" applyFont="1" applyFill="1" applyBorder="1" applyAlignment="1">
      <alignment horizontal="center" wrapText="1"/>
    </xf>
    <xf numFmtId="2" fontId="5" fillId="0" borderId="28" xfId="0" applyNumberFormat="1" applyFont="1" applyBorder="1" applyAlignment="1">
      <alignment horizontal="center" wrapText="1"/>
    </xf>
    <xf numFmtId="0" fontId="5" fillId="0" borderId="33" xfId="0" applyFont="1" applyBorder="1" applyAlignment="1">
      <alignment horizontal="center" wrapText="1"/>
    </xf>
    <xf numFmtId="0" fontId="2" fillId="0" borderId="33" xfId="0" applyFont="1" applyBorder="1" applyAlignment="1">
      <alignment horizontal="center" wrapText="1"/>
    </xf>
    <xf numFmtId="1" fontId="8" fillId="0" borderId="34" xfId="0" applyNumberFormat="1" applyFont="1" applyBorder="1" applyAlignment="1">
      <alignment horizontal="center" wrapText="1"/>
    </xf>
    <xf numFmtId="164" fontId="8" fillId="0" borderId="33" xfId="0" applyNumberFormat="1" applyFont="1" applyBorder="1" applyAlignment="1">
      <alignment horizontal="center" wrapText="1"/>
    </xf>
    <xf numFmtId="49" fontId="0" fillId="0" borderId="30" xfId="0" applyNumberFormat="1" applyBorder="1" applyAlignment="1">
      <alignment horizontal="left" vertical="top" wrapText="1"/>
    </xf>
    <xf numFmtId="43" fontId="1" fillId="0" borderId="31" xfId="1" applyFont="1" applyFill="1" applyBorder="1" applyAlignment="1">
      <alignment horizontal="center" wrapText="1"/>
    </xf>
    <xf numFmtId="1" fontId="3" fillId="0" borderId="28" xfId="0" applyNumberFormat="1" applyFont="1" applyBorder="1" applyAlignment="1">
      <alignment horizontal="center" wrapText="1"/>
    </xf>
    <xf numFmtId="165" fontId="3" fillId="0" borderId="33" xfId="0" applyNumberFormat="1" applyFont="1" applyBorder="1" applyAlignment="1">
      <alignment horizontal="center" wrapText="1"/>
    </xf>
    <xf numFmtId="165" fontId="3" fillId="0" borderId="39" xfId="0" applyNumberFormat="1" applyFont="1" applyBorder="1" applyAlignment="1">
      <alignment horizontal="center" wrapText="1"/>
    </xf>
    <xf numFmtId="49" fontId="2" fillId="0" borderId="28" xfId="0" applyNumberFormat="1" applyFont="1" applyBorder="1" applyAlignment="1">
      <alignment horizontal="right" vertical="top" wrapText="1"/>
    </xf>
    <xf numFmtId="1" fontId="3" fillId="0" borderId="39" xfId="0" applyNumberFormat="1" applyFont="1" applyBorder="1" applyAlignment="1">
      <alignment horizontal="center" wrapText="1"/>
    </xf>
    <xf numFmtId="0" fontId="0" fillId="0" borderId="30" xfId="0" applyBorder="1"/>
    <xf numFmtId="0" fontId="0" fillId="0" borderId="30" xfId="0" applyBorder="1" applyAlignment="1">
      <alignment vertical="top" wrapText="1"/>
    </xf>
    <xf numFmtId="164" fontId="3" fillId="0" borderId="33" xfId="0" applyNumberFormat="1" applyFont="1" applyBorder="1" applyAlignment="1">
      <alignment horizontal="center" vertical="top" wrapText="1"/>
    </xf>
    <xf numFmtId="164" fontId="3" fillId="0" borderId="27" xfId="0" applyNumberFormat="1" applyFont="1" applyBorder="1" applyAlignment="1">
      <alignment horizontal="center" vertical="top" wrapText="1"/>
    </xf>
    <xf numFmtId="0" fontId="0" fillId="0" borderId="30" xfId="0" applyBorder="1" applyAlignment="1">
      <alignment wrapText="1"/>
    </xf>
    <xf numFmtId="164" fontId="5" fillId="0" borderId="33" xfId="0" applyNumberFormat="1" applyFont="1" applyBorder="1" applyAlignment="1">
      <alignment horizontal="center" vertical="center" wrapText="1"/>
    </xf>
    <xf numFmtId="0" fontId="9" fillId="2" borderId="7" xfId="0" applyFont="1" applyFill="1" applyBorder="1" applyAlignment="1">
      <alignment horizontal="left" vertical="top"/>
    </xf>
    <xf numFmtId="0" fontId="9" fillId="0" borderId="37" xfId="0" applyFont="1" applyBorder="1" applyAlignment="1">
      <alignment horizontal="left" vertical="top"/>
    </xf>
    <xf numFmtId="0" fontId="2" fillId="0" borderId="30" xfId="0" applyFont="1" applyBorder="1" applyAlignment="1">
      <alignment vertical="top" wrapText="1"/>
    </xf>
    <xf numFmtId="1" fontId="10" fillId="0" borderId="34" xfId="0" applyNumberFormat="1" applyFont="1" applyBorder="1" applyAlignment="1">
      <alignment horizontal="center" wrapText="1"/>
    </xf>
    <xf numFmtId="164" fontId="10" fillId="0" borderId="33" xfId="0" applyNumberFormat="1" applyFont="1" applyBorder="1" applyAlignment="1">
      <alignment horizontal="center" wrapText="1"/>
    </xf>
    <xf numFmtId="164" fontId="10" fillId="0" borderId="27" xfId="0" applyNumberFormat="1" applyFont="1" applyBorder="1" applyAlignment="1">
      <alignment horizontal="center" wrapText="1"/>
    </xf>
    <xf numFmtId="2" fontId="9" fillId="0" borderId="30" xfId="0" applyNumberFormat="1" applyFont="1" applyBorder="1" applyAlignment="1">
      <alignment horizontal="center" wrapText="1"/>
    </xf>
    <xf numFmtId="0" fontId="9" fillId="0" borderId="30" xfId="0" applyFont="1" applyBorder="1" applyAlignment="1">
      <alignment horizontal="center" wrapText="1"/>
    </xf>
    <xf numFmtId="0" fontId="2" fillId="0" borderId="1" xfId="0" applyFont="1" applyBorder="1" applyAlignment="1">
      <alignment horizontal="left" vertical="top"/>
    </xf>
    <xf numFmtId="0" fontId="2" fillId="0" borderId="32" xfId="0" applyFont="1" applyBorder="1" applyAlignment="1">
      <alignment horizontal="left" vertical="top"/>
    </xf>
    <xf numFmtId="49" fontId="2" fillId="0" borderId="15" xfId="0" applyNumberFormat="1" applyFont="1" applyBorder="1" applyAlignment="1">
      <alignment horizontal="left" vertical="top" wrapText="1"/>
    </xf>
    <xf numFmtId="49" fontId="2" fillId="0" borderId="30" xfId="0" applyNumberFormat="1" applyFont="1" applyBorder="1" applyAlignment="1">
      <alignment vertical="top" wrapText="1"/>
    </xf>
    <xf numFmtId="43" fontId="9" fillId="0" borderId="31" xfId="1" applyFont="1" applyFill="1" applyBorder="1" applyAlignment="1">
      <alignment horizontal="center" wrapText="1"/>
    </xf>
    <xf numFmtId="0" fontId="0" fillId="2" borderId="1" xfId="0" applyFill="1" applyBorder="1" applyAlignment="1">
      <alignment horizontal="center" vertical="top" wrapText="1"/>
    </xf>
    <xf numFmtId="49" fontId="0" fillId="0" borderId="15" xfId="0" applyNumberFormat="1" applyBorder="1" applyAlignment="1">
      <alignment vertical="top" wrapText="1"/>
    </xf>
    <xf numFmtId="1" fontId="3" fillId="0" borderId="35" xfId="0" applyNumberFormat="1" applyFont="1" applyBorder="1" applyAlignment="1">
      <alignment horizontal="center" wrapText="1"/>
    </xf>
    <xf numFmtId="164" fontId="3" fillId="0" borderId="29" xfId="0" applyNumberFormat="1" applyFont="1" applyBorder="1" applyAlignment="1">
      <alignment horizontal="center" wrapText="1"/>
    </xf>
    <xf numFmtId="164" fontId="3" fillId="0" borderId="36" xfId="0" applyNumberFormat="1" applyFont="1" applyBorder="1" applyAlignment="1">
      <alignment horizontal="center" wrapText="1"/>
    </xf>
    <xf numFmtId="2" fontId="0" fillId="0" borderId="15" xfId="0" applyNumberFormat="1" applyBorder="1" applyAlignment="1">
      <alignment horizontal="center" wrapText="1"/>
    </xf>
    <xf numFmtId="0" fontId="0" fillId="0" borderId="15" xfId="0" applyBorder="1" applyAlignment="1">
      <alignment horizontal="center" wrapText="1"/>
    </xf>
    <xf numFmtId="43" fontId="0" fillId="0" borderId="19" xfId="1" applyFont="1" applyFill="1" applyBorder="1" applyAlignment="1">
      <alignment horizontal="center" wrapText="1"/>
    </xf>
    <xf numFmtId="0" fontId="6" fillId="2" borderId="7" xfId="0" applyFont="1" applyFill="1" applyBorder="1" applyAlignment="1">
      <alignment horizontal="center" vertical="top" wrapText="1"/>
    </xf>
    <xf numFmtId="0" fontId="0" fillId="2" borderId="4" xfId="0" applyFill="1" applyBorder="1" applyAlignment="1">
      <alignment horizontal="center" vertical="top" wrapText="1"/>
    </xf>
    <xf numFmtId="49" fontId="2" fillId="0" borderId="21" xfId="0" applyNumberFormat="1" applyFont="1" applyBorder="1" applyAlignment="1">
      <alignment vertical="top" wrapText="1"/>
    </xf>
    <xf numFmtId="0" fontId="0" fillId="0" borderId="38" xfId="0"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center" vertical="top" wrapText="1"/>
    </xf>
    <xf numFmtId="49" fontId="0" fillId="0" borderId="0" xfId="0" applyNumberFormat="1" applyAlignment="1">
      <alignment vertical="top" wrapText="1"/>
    </xf>
    <xf numFmtId="1" fontId="3" fillId="0" borderId="0" xfId="0" applyNumberFormat="1" applyFont="1" applyAlignment="1">
      <alignment wrapText="1"/>
    </xf>
    <xf numFmtId="164" fontId="3" fillId="0" borderId="0" xfId="0" applyNumberFormat="1" applyFont="1" applyAlignment="1">
      <alignment wrapText="1"/>
    </xf>
    <xf numFmtId="2" fontId="0" fillId="0" borderId="0" xfId="0" applyNumberFormat="1" applyAlignment="1">
      <alignment wrapText="1"/>
    </xf>
    <xf numFmtId="0" fontId="0" fillId="0" borderId="0" xfId="0" applyAlignment="1">
      <alignment wrapText="1"/>
    </xf>
    <xf numFmtId="49" fontId="0" fillId="0" borderId="0" xfId="0" applyNumberFormat="1" applyAlignment="1">
      <alignment horizontal="center" vertical="top" wrapText="1"/>
    </xf>
    <xf numFmtId="1" fontId="3" fillId="0" borderId="0" xfId="0" applyNumberFormat="1" applyFont="1" applyAlignment="1">
      <alignment horizontal="center" wrapText="1"/>
    </xf>
    <xf numFmtId="164" fontId="3" fillId="0" borderId="0" xfId="0" applyNumberFormat="1" applyFont="1" applyAlignment="1">
      <alignment horizontal="center" wrapText="1"/>
    </xf>
    <xf numFmtId="2" fontId="0" fillId="0" borderId="0" xfId="0" applyNumberFormat="1" applyAlignment="1">
      <alignment horizontal="center" wrapText="1"/>
    </xf>
    <xf numFmtId="0" fontId="0" fillId="0" borderId="0" xfId="0" applyAlignment="1">
      <alignment horizontal="center" wrapText="1"/>
    </xf>
    <xf numFmtId="164" fontId="0" fillId="0" borderId="0" xfId="0" applyNumberFormat="1"/>
    <xf numFmtId="0" fontId="0" fillId="0" borderId="37" xfId="0" applyBorder="1"/>
    <xf numFmtId="0" fontId="0" fillId="0" borderId="37" xfId="0" applyBorder="1" applyAlignment="1">
      <alignment vertical="top"/>
    </xf>
    <xf numFmtId="0" fontId="0" fillId="0" borderId="30" xfId="0" quotePrefix="1" applyBorder="1"/>
    <xf numFmtId="1" fontId="5" fillId="0" borderId="37" xfId="0" applyNumberFormat="1" applyFont="1" applyBorder="1" applyAlignment="1">
      <alignment horizontal="center" wrapText="1"/>
    </xf>
    <xf numFmtId="0" fontId="0" fillId="0" borderId="40" xfId="0" applyBorder="1"/>
    <xf numFmtId="0" fontId="2" fillId="0" borderId="0" xfId="0" applyFont="1"/>
    <xf numFmtId="0" fontId="0" fillId="0" borderId="30" xfId="0" quotePrefix="1" applyBorder="1" applyAlignment="1">
      <alignment wrapText="1"/>
    </xf>
    <xf numFmtId="2" fontId="0" fillId="0" borderId="42" xfId="0" applyNumberFormat="1" applyBorder="1" applyAlignment="1">
      <alignment horizontal="center" wrapText="1"/>
    </xf>
    <xf numFmtId="2" fontId="0" fillId="0" borderId="41" xfId="0" applyNumberFormat="1" applyBorder="1" applyAlignment="1">
      <alignment horizontal="center" vertical="center" wrapText="1"/>
    </xf>
    <xf numFmtId="2" fontId="0" fillId="0" borderId="28" xfId="0" applyNumberFormat="1" applyBorder="1" applyAlignment="1">
      <alignment horizontal="center" vertical="center" wrapText="1"/>
    </xf>
    <xf numFmtId="2" fontId="0" fillId="0" borderId="28" xfId="0" applyNumberFormat="1" applyBorder="1" applyAlignment="1">
      <alignment horizontal="center" wrapText="1"/>
    </xf>
    <xf numFmtId="2" fontId="2" fillId="0" borderId="28" xfId="0" applyNumberFormat="1" applyFont="1" applyBorder="1" applyAlignment="1">
      <alignment horizontal="center" wrapText="1"/>
    </xf>
    <xf numFmtId="2" fontId="9" fillId="0" borderId="28" xfId="0" applyNumberFormat="1" applyFont="1" applyBorder="1" applyAlignment="1">
      <alignment horizontal="center" wrapText="1"/>
    </xf>
    <xf numFmtId="2" fontId="0" fillId="0" borderId="41" xfId="0" applyNumberFormat="1" applyBorder="1" applyAlignment="1">
      <alignment horizontal="center" wrapText="1"/>
    </xf>
    <xf numFmtId="9" fontId="2" fillId="0" borderId="28" xfId="2" applyFont="1" applyBorder="1" applyAlignment="1">
      <alignment horizontal="center" wrapText="1"/>
    </xf>
    <xf numFmtId="166" fontId="2" fillId="0" borderId="28" xfId="2" applyNumberFormat="1" applyFont="1" applyBorder="1" applyAlignment="1">
      <alignment horizontal="center" wrapText="1"/>
    </xf>
    <xf numFmtId="166" fontId="2" fillId="0" borderId="28" xfId="2" applyNumberFormat="1" applyFont="1" applyFill="1" applyBorder="1" applyAlignment="1">
      <alignment horizontal="center" wrapText="1"/>
    </xf>
    <xf numFmtId="167" fontId="0" fillId="0" borderId="0" xfId="0" applyNumberFormat="1"/>
    <xf numFmtId="164" fontId="3" fillId="0" borderId="39" xfId="0" applyNumberFormat="1" applyFont="1" applyBorder="1" applyAlignment="1">
      <alignment horizontal="center" vertical="top" wrapText="1"/>
    </xf>
    <xf numFmtId="164" fontId="2" fillId="0" borderId="30" xfId="0" applyNumberFormat="1" applyFont="1" applyBorder="1" applyAlignment="1">
      <alignment horizontal="center" wrapText="1"/>
    </xf>
    <xf numFmtId="164" fontId="3" fillId="0" borderId="37" xfId="0" applyNumberFormat="1" applyFont="1" applyBorder="1" applyAlignment="1">
      <alignment horizontal="center" wrapText="1"/>
    </xf>
    <xf numFmtId="2" fontId="0" fillId="0" borderId="0" xfId="0" applyNumberFormat="1"/>
    <xf numFmtId="0" fontId="7" fillId="0" borderId="30" xfId="0" applyFont="1" applyBorder="1" applyAlignment="1">
      <alignment horizontal="left" vertical="top" wrapText="1"/>
    </xf>
    <xf numFmtId="0" fontId="0" fillId="0" borderId="30" xfId="0" applyBorder="1" applyAlignment="1">
      <alignment horizontal="left" vertical="top"/>
    </xf>
    <xf numFmtId="164" fontId="3" fillId="0" borderId="39" xfId="0" applyNumberFormat="1" applyFont="1" applyBorder="1" applyAlignment="1">
      <alignment horizontal="center" wrapText="1"/>
    </xf>
    <xf numFmtId="0" fontId="2" fillId="2" borderId="1" xfId="0" applyFont="1" applyFill="1" applyBorder="1" applyAlignment="1">
      <alignment horizontal="center" vertical="top"/>
    </xf>
    <xf numFmtId="0" fontId="2" fillId="2" borderId="2" xfId="0" applyFont="1" applyFill="1" applyBorder="1" applyAlignment="1">
      <alignment horizontal="center" vertical="top"/>
    </xf>
    <xf numFmtId="0" fontId="2" fillId="2" borderId="3" xfId="0" applyFont="1" applyFill="1" applyBorder="1" applyAlignment="1">
      <alignment horizontal="center" vertical="top"/>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xf>
    <xf numFmtId="0" fontId="2" fillId="2" borderId="6" xfId="0" applyFont="1" applyFill="1" applyBorder="1" applyAlignment="1">
      <alignment horizontal="center" vertical="top"/>
    </xf>
    <xf numFmtId="0" fontId="2" fillId="2" borderId="9" xfId="0" applyFont="1" applyFill="1" applyBorder="1" applyAlignment="1">
      <alignment horizontal="center" vertical="top"/>
    </xf>
    <xf numFmtId="0" fontId="2" fillId="2" borderId="10" xfId="0" applyFont="1" applyFill="1" applyBorder="1" applyAlignment="1">
      <alignment horizontal="center" vertical="top"/>
    </xf>
    <xf numFmtId="0" fontId="2" fillId="2" borderId="11" xfId="0" applyFont="1" applyFill="1" applyBorder="1" applyAlignment="1">
      <alignment horizontal="center" vertical="top"/>
    </xf>
    <xf numFmtId="0" fontId="0" fillId="2" borderId="9" xfId="0" applyFill="1" applyBorder="1" applyAlignment="1">
      <alignment horizontal="center" vertical="top"/>
    </xf>
    <xf numFmtId="0" fontId="0" fillId="2" borderId="10" xfId="0" applyFill="1" applyBorder="1" applyAlignment="1">
      <alignment horizontal="center" vertical="top"/>
    </xf>
    <xf numFmtId="0" fontId="0" fillId="2" borderId="13" xfId="0" applyFill="1" applyBorder="1" applyAlignment="1">
      <alignment horizontal="center" vertical="top" wrapText="1"/>
    </xf>
    <xf numFmtId="0" fontId="0" fillId="2" borderId="14" xfId="0" applyFill="1" applyBorder="1" applyAlignment="1">
      <alignment horizontal="center" vertical="top" wrapText="1"/>
    </xf>
    <xf numFmtId="49" fontId="0" fillId="2" borderId="15" xfId="0" applyNumberFormat="1" applyFill="1" applyBorder="1" applyAlignment="1">
      <alignment horizontal="center" vertical="center" wrapText="1"/>
    </xf>
    <xf numFmtId="49" fontId="0" fillId="2" borderId="21" xfId="0" applyNumberFormat="1"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2" fontId="0" fillId="2" borderId="15" xfId="0" applyNumberFormat="1" applyFill="1" applyBorder="1" applyAlignment="1">
      <alignment horizontal="center" vertical="center" wrapText="1"/>
    </xf>
    <xf numFmtId="2" fontId="0" fillId="2" borderId="21" xfId="0" applyNumberFormat="1" applyFill="1" applyBorder="1" applyAlignment="1">
      <alignment horizontal="center" vertical="center" wrapText="1"/>
    </xf>
    <xf numFmtId="0" fontId="0" fillId="2" borderId="15" xfId="0" applyFill="1" applyBorder="1" applyAlignment="1">
      <alignment horizontal="center" vertical="center" wrapText="1"/>
    </xf>
    <xf numFmtId="0" fontId="0" fillId="2" borderId="21" xfId="0" applyFill="1" applyBorder="1" applyAlignment="1">
      <alignment horizontal="center" vertical="center" wrapText="1"/>
    </xf>
    <xf numFmtId="43" fontId="0" fillId="2" borderId="19" xfId="1" applyFont="1" applyFill="1" applyBorder="1" applyAlignment="1">
      <alignment horizontal="center" vertical="center" wrapText="1"/>
    </xf>
    <xf numFmtId="43" fontId="0" fillId="2" borderId="25" xfId="1" applyFont="1" applyFill="1" applyBorder="1" applyAlignment="1">
      <alignment horizontal="center" vertical="center" wrapText="1"/>
    </xf>
    <xf numFmtId="1" fontId="0" fillId="0" borderId="26" xfId="0" applyNumberFormat="1" applyBorder="1" applyAlignment="1">
      <alignment horizontal="center" vertical="top" wrapText="1"/>
    </xf>
    <xf numFmtId="0" fontId="0" fillId="0" borderId="26" xfId="0" applyBorder="1" applyAlignment="1">
      <alignment horizontal="center" vertical="top" wrapText="1"/>
    </xf>
    <xf numFmtId="0" fontId="0" fillId="0" borderId="27" xfId="0" applyBorder="1" applyAlignment="1">
      <alignment horizontal="center" vertical="top" wrapText="1"/>
    </xf>
    <xf numFmtId="0" fontId="0" fillId="0" borderId="0" xfId="0" applyBorder="1" applyAlignment="1">
      <alignment horizontal="center" wrapText="1"/>
    </xf>
    <xf numFmtId="0" fontId="2" fillId="0" borderId="0" xfId="0" applyFont="1" applyBorder="1" applyAlignment="1">
      <alignment horizontal="center" wrapText="1"/>
    </xf>
    <xf numFmtId="0" fontId="0" fillId="0" borderId="0" xfId="0" applyBorder="1" applyAlignment="1">
      <alignment horizontal="left" vertical="top" wrapText="1"/>
    </xf>
    <xf numFmtId="0" fontId="0" fillId="0" borderId="7" xfId="0" applyBorder="1" applyAlignment="1">
      <alignment vertical="top" wrapText="1"/>
    </xf>
    <xf numFmtId="0" fontId="0" fillId="0" borderId="7" xfId="0" applyBorder="1" applyAlignment="1">
      <alignment horizontal="center" vertical="top" wrapText="1"/>
    </xf>
    <xf numFmtId="0" fontId="0" fillId="0" borderId="0" xfId="0" applyBorder="1"/>
    <xf numFmtId="0" fontId="0" fillId="0" borderId="0" xfId="0" applyBorder="1" applyAlignment="1">
      <alignment vertical="top"/>
    </xf>
    <xf numFmtId="1" fontId="5" fillId="0" borderId="0" xfId="0" applyNumberFormat="1" applyFont="1" applyBorder="1" applyAlignment="1">
      <alignment horizontal="center" wrapText="1"/>
    </xf>
    <xf numFmtId="0" fontId="3" fillId="0" borderId="0" xfId="0" applyFont="1" applyBorder="1" applyAlignment="1">
      <alignment horizontal="center" vertical="center"/>
    </xf>
  </cellXfs>
  <cellStyles count="3">
    <cellStyle name="Migliaia" xfId="1" builtinId="3"/>
    <cellStyle name="Normale" xfId="0" builtinId="0"/>
    <cellStyle name="Percentuale" xfId="2" builtinId="5"/>
  </cellStyles>
  <dxfs count="39">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atiEsterni_1" connectionId="1" xr16:uid="{00F4CB42-793E-4888-8568-63E89454DA3F}" autoFormatId="16" applyNumberFormats="0" applyBorderFormats="0" applyFontFormats="0" applyPatternFormats="0" applyAlignmentFormats="0" applyWidthHeightFormats="0">
  <queryTableRefresh nextId="8">
    <queryTableFields count="3">
      <queryTableField id="4" name="Family and Type" tableColumnId="1"/>
      <queryTableField id="5" name="Volume" tableColumnId="2"/>
      <queryTableField id="7" name="Area" tableColumnId="3"/>
    </queryTableFields>
  </queryTableRefresh>
</queryTable>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atiEsterni_1" connectionId="10" xr16:uid="{D513AD3C-832C-491C-BCD9-CE3DFDF0BEAC}" autoFormatId="16" applyNumberFormats="0" applyBorderFormats="0" applyFontFormats="0" applyPatternFormats="0" applyAlignmentFormats="0" applyWidthHeightFormats="0">
  <queryTableRefresh nextId="7">
    <queryTableFields count="3">
      <queryTableField id="4" name="Family and Type" tableColumnId="1"/>
      <queryTableField id="5" name="Volume" tableColumnId="2"/>
      <queryTableField id="6" name="Comments" tableColumnId="3"/>
    </queryTableFields>
  </queryTableRefresh>
</queryTable>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DatiEsterni_1" connectionId="15" xr16:uid="{21EF06C3-EFFB-4420-94E7-2CCDB4DB3E84}" autoFormatId="16" applyNumberFormats="0" applyBorderFormats="0" applyFontFormats="0" applyPatternFormats="0" applyAlignmentFormats="0" applyWidthHeightFormats="0">
  <queryTableRefresh nextId="5">
    <queryTableFields count="4">
      <queryTableField id="1" name="Family and Type" tableColumnId="1"/>
      <queryTableField id="2" name="Volume" tableColumnId="2"/>
      <queryTableField id="3" name="Count" tableColumnId="3"/>
      <queryTableField id="4" name="Comments" tableColumnId="4"/>
    </queryTableFields>
  </queryTableRefresh>
</queryTable>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atiEsterni_2" connectionId="16" xr16:uid="{2843CC0F-255D-40F9-90D3-F98C4F84EF6F}" autoFormatId="16" applyNumberFormats="0" applyBorderFormats="0" applyFontFormats="0" applyPatternFormats="0" applyAlignmentFormats="0" applyWidthHeightFormats="0">
  <queryTableRefresh nextId="5">
    <queryTableFields count="4">
      <queryTableField id="1" name="Family and Type" tableColumnId="1"/>
      <queryTableField id="2" name="Volume" tableColumnId="2"/>
      <queryTableField id="3" name="Count" tableColumnId="3"/>
      <queryTableField id="4" name="Comments" tableColumnId="4"/>
    </queryTableFields>
  </queryTableRefresh>
</queryTable>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atiEsterni_3" connectionId="17" xr16:uid="{B6A8492E-C1D3-4361-B0F8-3269708EDE98}" autoFormatId="16" applyNumberFormats="0" applyBorderFormats="0" applyFontFormats="0" applyPatternFormats="0" applyAlignmentFormats="0" applyWidthHeightFormats="0">
  <queryTableRefresh nextId="4">
    <queryTableFields count="3">
      <queryTableField id="1" name="Family and Type" tableColumnId="1"/>
      <queryTableField id="2" name="Volume" tableColumnId="2"/>
      <queryTableField id="3" name="Comments" tableColumnId="3"/>
    </queryTableFields>
  </queryTableRefresh>
</queryTable>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atiEsterni_1" connectionId="18" xr16:uid="{98C92F10-FE71-4AAC-90D1-B9CC9600B685}" autoFormatId="16" applyNumberFormats="0" applyBorderFormats="0" applyFontFormats="0" applyPatternFormats="0" applyAlignmentFormats="0" applyWidthHeightFormats="0">
  <queryTableRefresh nextId="4">
    <queryTableFields count="3">
      <queryTableField id="1" name="Family and Type" tableColumnId="1"/>
      <queryTableField id="2" name="Material: Volume" tableColumnId="2"/>
      <queryTableField id="3" name="Comments" tableColumnId="3"/>
    </queryTableFields>
  </queryTableRefresh>
</queryTable>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DatiEsterni_1" connectionId="19" xr16:uid="{841F9AD9-3031-4C7B-B5AA-C4470F9534A6}" autoFormatId="16" applyNumberFormats="0" applyBorderFormats="0" applyFontFormats="0" applyPatternFormats="0" applyAlignmentFormats="0" applyWidthHeightFormats="0">
  <queryTableRefresh nextId="4">
    <queryTableFields count="3">
      <queryTableField id="1" name="Family and Type" tableColumnId="1"/>
      <queryTableField id="2" name="Volume" tableColumnId="2"/>
      <queryTableField id="3" name="Comments" tableColumnId="3"/>
    </queryTableFields>
  </queryTableRefresh>
</queryTable>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DatiEsterni_1" connectionId="11" xr16:uid="{8CA4AAF6-D3AC-4526-B89C-1FE38FD155EA}" autoFormatId="16" applyNumberFormats="0" applyBorderFormats="0" applyFontFormats="0" applyPatternFormats="0" applyAlignmentFormats="0" applyWidthHeightFormats="0">
  <queryTableRefresh nextId="5">
    <queryTableFields count="4">
      <queryTableField id="1" name="Family and Type" tableColumnId="1"/>
      <queryTableField id="2" name="Volume" tableColumnId="2"/>
      <queryTableField id="3" name="Area" tableColumnId="3"/>
      <queryTableField id="4" name="Comments" tableColumnId="4"/>
    </queryTableFields>
  </queryTableRefresh>
</queryTable>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DatiEsterni_1" connectionId="12" xr16:uid="{2D701A94-72A5-4B7F-8816-7D2F382BAD91}" autoFormatId="16" applyNumberFormats="0" applyBorderFormats="0" applyFontFormats="0" applyPatternFormats="0" applyAlignmentFormats="0" applyWidthHeightFormats="0">
  <queryTableRefresh nextId="7">
    <queryTableFields count="4">
      <queryTableField id="5" name="vv" tableColumnId="1"/>
      <queryTableField id="2" name="Volume" tableColumnId="2"/>
      <queryTableField id="3" name="Count" tableColumnId="3"/>
      <queryTableField id="4" name="Comments" tableColumnId="4"/>
    </queryTableFields>
  </queryTableRefresh>
</queryTable>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DatiEsterni_1" connectionId="13" xr16:uid="{F1895FFA-2329-44B6-90BD-B4442DD0C597}" autoFormatId="16" applyNumberFormats="0" applyBorderFormats="0" applyFontFormats="0" applyPatternFormats="0" applyAlignmentFormats="0" applyWidthHeightFormats="0">
  <queryTableRefresh nextId="4">
    <queryTableFields count="3">
      <queryTableField id="1" name="Family and Type" tableColumnId="1"/>
      <queryTableField id="2" name="Volume" tableColumnId="2"/>
      <queryTableField id="3" name="Comments" tableColumnId="3"/>
    </queryTableFields>
  </queryTableRefresh>
</queryTable>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DatiEsterni_1" connectionId="14" xr16:uid="{73AD23C0-01F9-42B3-96CE-4620FC09235A}" autoFormatId="16" applyNumberFormats="0" applyBorderFormats="0" applyFontFormats="0" applyPatternFormats="0" applyAlignmentFormats="0" applyWidthHeightFormats="0">
  <queryTableRefresh nextId="5">
    <queryTableFields count="4">
      <queryTableField id="1" name="Family and Type" tableColumnId="1"/>
      <queryTableField id="2" name="Volume" tableColumnId="2"/>
      <queryTableField id="3" name="Area" tableColumnId="3"/>
      <queryTableField id="4" name="Comments" tableColumnId="4"/>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atiEsterni_2" connectionId="2" xr16:uid="{46D741DC-4706-4B53-8259-A0BE1FB156B4}" autoFormatId="16" applyNumberFormats="0" applyBorderFormats="0" applyFontFormats="0" applyPatternFormats="0" applyAlignmentFormats="0" applyWidthHeightFormats="0">
  <queryTableRefresh nextId="7">
    <queryTableFields count="3">
      <queryTableField id="4" name="Family and Type" tableColumnId="1"/>
      <queryTableField id="5" name="Volume" tableColumnId="2"/>
      <queryTableField id="6" name="Comments" tableColumnId="3"/>
    </queryTable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atiEsterni_1" connectionId="3" xr16:uid="{6AD8241A-2A3E-4EF3-B311-11A133096343}" autoFormatId="16" applyNumberFormats="0" applyBorderFormats="0" applyFontFormats="0" applyPatternFormats="0" applyAlignmentFormats="0" applyWidthHeightFormats="0">
  <queryTableRefresh nextId="9">
    <queryTableFields count="4">
      <queryTableField id="5" name="Family and Type" tableColumnId="1"/>
      <queryTableField id="6" name="Volume" tableColumnId="2"/>
      <queryTableField id="7" name="Count" tableColumnId="3"/>
      <queryTableField id="8" name="Comments" tableColumnId="4"/>
    </queryTable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atiEsterni_1" connectionId="4" xr16:uid="{C3D97D0C-C5E1-4560-83C9-67AF682E2595}" autoFormatId="16" applyNumberFormats="0" applyBorderFormats="0" applyFontFormats="0" applyPatternFormats="0" applyAlignmentFormats="0" applyWidthHeightFormats="0">
  <queryTableRefresh nextId="11" unboundColumnsRight="1">
    <queryTableFields count="4">
      <queryTableField id="8" name="Family and Type" tableColumnId="5"/>
      <queryTableField id="9" name="Volume" tableColumnId="6"/>
      <queryTableField id="10" name="Comments" tableColumnId="7"/>
      <queryTableField id="7" dataBound="0" tableColumnId="4"/>
    </queryTable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atiEsterni_1" connectionId="5" xr16:uid="{58597F5F-1FEB-467A-B4DA-92C618FE7F35}" autoFormatId="16" applyNumberFormats="0" applyBorderFormats="0" applyFontFormats="0" applyPatternFormats="0" applyAlignmentFormats="0" applyWidthHeightFormats="0">
  <queryTableRefresh nextId="7">
    <queryTableFields count="3">
      <queryTableField id="4" name="Family and Type" tableColumnId="1"/>
      <queryTableField id="5" name="Volume" tableColumnId="2"/>
      <queryTableField id="6" name="Comments" tableColumnId="3"/>
    </queryTableFields>
  </queryTableRefresh>
</queryTable>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atiEsterni_1" connectionId="6" xr16:uid="{549C6CDB-A1A3-4518-838F-58F5D17B074F}" autoFormatId="16" applyNumberFormats="0" applyBorderFormats="0" applyFontFormats="0" applyPatternFormats="0" applyAlignmentFormats="0" applyWidthHeightFormats="0">
  <queryTableRefresh nextId="7">
    <queryTableFields count="3">
      <queryTableField id="4" name="Family and Type" tableColumnId="1"/>
      <queryTableField id="5" name="Volume" tableColumnId="2"/>
      <queryTableField id="6" name="Comments" tableColumnId="3"/>
    </queryTableFields>
  </queryTableRefresh>
</queryTable>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atiEsterni_1" connectionId="7" xr16:uid="{E33F795C-F3AF-4608-B130-B2FA16B75356}" autoFormatId="16" applyNumberFormats="0" applyBorderFormats="0" applyFontFormats="0" applyPatternFormats="0" applyAlignmentFormats="0" applyWidthHeightFormats="0">
  <queryTableRefresh nextId="7">
    <queryTableFields count="3">
      <queryTableField id="4" name="Family and Type" tableColumnId="1"/>
      <queryTableField id="5" name="Volume" tableColumnId="2"/>
      <queryTableField id="6" name="Comments" tableColumnId="3"/>
    </queryTableFields>
  </queryTableRefresh>
</queryTable>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atiEsterni_2" connectionId="8" xr16:uid="{00D171F8-B513-4FAD-A8B9-046603246395}" autoFormatId="16" applyNumberFormats="0" applyBorderFormats="0" applyFontFormats="0" applyPatternFormats="0" applyAlignmentFormats="0" applyWidthHeightFormats="0">
  <queryTableRefresh nextId="6">
    <queryTableFields count="5">
      <queryTableField id="1" name="vv" tableColumnId="1"/>
      <queryTableField id="2" name="Volume" tableColumnId="2"/>
      <queryTableField id="3" name="Comments" tableColumnId="3"/>
      <queryTableField id="4" name="Perimeter" tableColumnId="4"/>
      <queryTableField id="5" name="Spessore fondazione" tableColumnId="5"/>
    </queryTableFields>
  </queryTableRefresh>
</queryTable>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atiEsterni_2" connectionId="9" xr16:uid="{DE3C3DB2-AF2B-4F4F-879F-D0DC4B6C9BDF}" autoFormatId="16" applyNumberFormats="0" applyBorderFormats="0" applyFontFormats="0" applyPatternFormats="0" applyAlignmentFormats="0" applyWidthHeightFormats="0">
  <queryTableRefresh nextId="7">
    <queryTableFields count="3">
      <queryTableField id="4" name="Family and Type" tableColumnId="1"/>
      <queryTableField id="5" name="Material: Volume" tableColumnId="2"/>
      <queryTableField id="6" name="Comments" tableColumnId="3"/>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10.xml.rels><?xml version="1.0" encoding="UTF-8" standalone="yes"?>
<Relationships xmlns="http://schemas.openxmlformats.org/package/2006/relationships"><Relationship Id="rId1" Type="http://schemas.openxmlformats.org/officeDocument/2006/relationships/queryTable" Target="../queryTables/queryTable10.xml"/></Relationships>
</file>

<file path=xl/tables/_rels/table11.xml.rels><?xml version="1.0" encoding="UTF-8" standalone="yes"?>
<Relationships xmlns="http://schemas.openxmlformats.org/package/2006/relationships"><Relationship Id="rId1" Type="http://schemas.openxmlformats.org/officeDocument/2006/relationships/queryTable" Target="../queryTables/queryTable11.xml"/></Relationships>
</file>

<file path=xl/tables/_rels/table12.xml.rels><?xml version="1.0" encoding="UTF-8" standalone="yes"?>
<Relationships xmlns="http://schemas.openxmlformats.org/package/2006/relationships"><Relationship Id="rId1" Type="http://schemas.openxmlformats.org/officeDocument/2006/relationships/queryTable" Target="../queryTables/queryTable12.xml"/></Relationships>
</file>

<file path=xl/tables/_rels/table13.xml.rels><?xml version="1.0" encoding="UTF-8" standalone="yes"?>
<Relationships xmlns="http://schemas.openxmlformats.org/package/2006/relationships"><Relationship Id="rId1" Type="http://schemas.openxmlformats.org/officeDocument/2006/relationships/queryTable" Target="../queryTables/queryTable13.xml"/></Relationships>
</file>

<file path=xl/tables/_rels/table14.xml.rels><?xml version="1.0" encoding="UTF-8" standalone="yes"?>
<Relationships xmlns="http://schemas.openxmlformats.org/package/2006/relationships"><Relationship Id="rId1" Type="http://schemas.openxmlformats.org/officeDocument/2006/relationships/queryTable" Target="../queryTables/queryTable14.xml"/></Relationships>
</file>

<file path=xl/tables/_rels/table15.xml.rels><?xml version="1.0" encoding="UTF-8" standalone="yes"?>
<Relationships xmlns="http://schemas.openxmlformats.org/package/2006/relationships"><Relationship Id="rId1" Type="http://schemas.openxmlformats.org/officeDocument/2006/relationships/queryTable" Target="../queryTables/queryTable15.xml"/></Relationships>
</file>

<file path=xl/tables/_rels/table16.xml.rels><?xml version="1.0" encoding="UTF-8" standalone="yes"?>
<Relationships xmlns="http://schemas.openxmlformats.org/package/2006/relationships"><Relationship Id="rId1" Type="http://schemas.openxmlformats.org/officeDocument/2006/relationships/queryTable" Target="../queryTables/queryTable16.xml"/></Relationships>
</file>

<file path=xl/tables/_rels/table17.xml.rels><?xml version="1.0" encoding="UTF-8" standalone="yes"?>
<Relationships xmlns="http://schemas.openxmlformats.org/package/2006/relationships"><Relationship Id="rId1" Type="http://schemas.openxmlformats.org/officeDocument/2006/relationships/queryTable" Target="../queryTables/queryTable17.xml"/></Relationships>
</file>

<file path=xl/tables/_rels/table18.xml.rels><?xml version="1.0" encoding="UTF-8" standalone="yes"?>
<Relationships xmlns="http://schemas.openxmlformats.org/package/2006/relationships"><Relationship Id="rId1" Type="http://schemas.openxmlformats.org/officeDocument/2006/relationships/queryTable" Target="../queryTables/queryTable18.xml"/></Relationships>
</file>

<file path=xl/tables/_rels/table19.xml.rels><?xml version="1.0" encoding="UTF-8" standalone="yes"?>
<Relationships xmlns="http://schemas.openxmlformats.org/package/2006/relationships"><Relationship Id="rId1" Type="http://schemas.openxmlformats.org/officeDocument/2006/relationships/queryTable" Target="../queryTables/queryTable19.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_rels/table7.xml.rels><?xml version="1.0" encoding="UTF-8" standalone="yes"?>
<Relationships xmlns="http://schemas.openxmlformats.org/package/2006/relationships"><Relationship Id="rId1" Type="http://schemas.openxmlformats.org/officeDocument/2006/relationships/queryTable" Target="../queryTables/queryTable7.xml"/></Relationships>
</file>

<file path=xl/tables/_rels/table8.xml.rels><?xml version="1.0" encoding="UTF-8" standalone="yes"?>
<Relationships xmlns="http://schemas.openxmlformats.org/package/2006/relationships"><Relationship Id="rId1" Type="http://schemas.openxmlformats.org/officeDocument/2006/relationships/queryTable" Target="../queryTables/queryTable8.xml"/></Relationships>
</file>

<file path=xl/tables/_rels/table9.xml.rels><?xml version="1.0" encoding="UTF-8" standalone="yes"?>
<Relationships xmlns="http://schemas.openxmlformats.org/package/2006/relationships"><Relationship Id="rId1" Type="http://schemas.openxmlformats.org/officeDocument/2006/relationships/queryTable" Target="../queryTables/queryTable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5C3B241-F52D-42A7-825B-28D8E4DCBE07}" name="_101_Wall_c_a" displayName="_101_Wall_c_a" ref="A1:C141" tableType="queryTable" totalsRowShown="0">
  <autoFilter ref="A1:C141" xr:uid="{A5C3B241-F52D-42A7-825B-28D8E4DCBE07}"/>
  <tableColumns count="3">
    <tableColumn id="1" xr3:uid="{FA494E83-C89A-4260-B51C-AB38E0305682}" uniqueName="1" name="Family and Type" queryTableFieldId="4" dataDxfId="38"/>
    <tableColumn id="2" xr3:uid="{9F315DB1-4087-49E8-9F02-7A1F8EB04EDC}" uniqueName="2" name="Volume" queryTableFieldId="5"/>
    <tableColumn id="3" xr3:uid="{37754C42-41BE-4169-AED4-DBCB85EE733E}" uniqueName="3" name="Area" queryTableFieldId="7" dataDxfId="37"/>
  </tableColumns>
  <tableStyleInfo name="TableStyleMedium7"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3F7BA363-B70F-4E47-BE5A-714EF51A87EE}" name="_110_Magrone" displayName="_110_Magrone" ref="A1:C9" tableType="queryTable" totalsRowShown="0">
  <autoFilter ref="A1:C9" xr:uid="{3F7BA363-B70F-4E47-BE5A-714EF51A87EE}"/>
  <tableColumns count="3">
    <tableColumn id="1" xr3:uid="{A2C4DC1C-BBED-4426-9560-8AB4E986CAA3}" uniqueName="1" name="Family and Type" queryTableFieldId="4" dataDxfId="20"/>
    <tableColumn id="2" xr3:uid="{6C70427B-22BB-4FC5-B17B-F3793B38F4BC}" uniqueName="2" name="Volume" queryTableFieldId="5"/>
    <tableColumn id="3" xr3:uid="{CBDE971E-1480-4B30-ABD4-869D7B5EA419}" uniqueName="3" name="Comments" queryTableFieldId="6" dataDxfId="19"/>
  </tableColumns>
  <tableStyleInfo name="TableStyleMedium7"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8690878A-45F1-45DD-8195-A9F7242BC968}" name="_301_Colonne_Parapetto" displayName="_301_Colonne_Parapetto" ref="A1:D248" tableType="queryTable" totalsRowShown="0">
  <autoFilter ref="A1:D248" xr:uid="{8690878A-45F1-45DD-8195-A9F7242BC968}"/>
  <tableColumns count="4">
    <tableColumn id="1" xr3:uid="{A244EBE4-F19F-4257-88E5-E006C485DD56}" uniqueName="1" name="Family and Type" queryTableFieldId="1" dataDxfId="18"/>
    <tableColumn id="2" xr3:uid="{287489FE-DCBD-4850-8300-F0D301D61F39}" uniqueName="2" name="Volume" queryTableFieldId="2"/>
    <tableColumn id="3" xr3:uid="{7837D070-83DE-40FB-93C8-4A2999543A1D}" uniqueName="3" name="Count" queryTableFieldId="3" dataDxfId="17"/>
    <tableColumn id="4" xr3:uid="{7451F21B-8323-44D5-91F8-DF9A396B2279}" uniqueName="4" name="Comments" queryTableFieldId="4" dataDxfId="16"/>
  </tableColumns>
  <tableStyleInfo name="TableStyleMedium7"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556E592-E39B-4B8E-BC2D-FCA659FD873C}" name="_302_Montanti_Quinta" displayName="_302_Montanti_Quinta" ref="A1:D26" tableType="queryTable" totalsRowShown="0">
  <autoFilter ref="A1:D26" xr:uid="{0556E592-E39B-4B8E-BC2D-FCA659FD873C}"/>
  <tableColumns count="4">
    <tableColumn id="1" xr3:uid="{9A99C39C-01AB-48D5-B657-87D48882AAA2}" uniqueName="1" name="Family and Type" queryTableFieldId="1" dataDxfId="15"/>
    <tableColumn id="2" xr3:uid="{1D1084FC-3968-46EE-8BFD-4A28C7B12643}" uniqueName="2" name="Volume" queryTableFieldId="2"/>
    <tableColumn id="3" xr3:uid="{904E2436-A2E4-4D7D-A7D0-0FEABBB203D7}" uniqueName="3" name="Count" queryTableFieldId="3" dataDxfId="14"/>
    <tableColumn id="4" xr3:uid="{1C021492-F597-4ADC-BC11-0738A82DE618}" uniqueName="4" name="Comments" queryTableFieldId="4" dataDxfId="13"/>
  </tableColumns>
  <tableStyleInfo name="TableStyleMedium7"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23872B3F-87C2-4AEE-B2C1-D8CB9C8443B2}" name="_303_Travi_acciaio" displayName="_303_Travi_acciaio" ref="A1:C225" tableType="queryTable" totalsRowShown="0">
  <autoFilter ref="A1:C225" xr:uid="{23872B3F-87C2-4AEE-B2C1-D8CB9C8443B2}"/>
  <tableColumns count="3">
    <tableColumn id="1" xr3:uid="{E4DB8692-66F3-4A72-AFA4-19BEFACA4894}" uniqueName="1" name="Family and Type" queryTableFieldId="1" dataDxfId="12"/>
    <tableColumn id="2" xr3:uid="{EE06E0EC-CB43-4AA8-A1FD-258759954C65}" uniqueName="2" name="Volume" queryTableFieldId="2"/>
    <tableColumn id="3" xr3:uid="{301759F6-89FD-4316-9BA0-E04EA1043809}" uniqueName="3" name="Comments" queryTableFieldId="3" dataDxfId="11"/>
  </tableColumns>
  <tableStyleInfo name="TableStyleMedium7"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F3B564F-7D0D-4994-9BCE-3C7A08DBDF32}" name="_304_Scale_metalliche" displayName="_304_Scale_metalliche" ref="A1:C6" tableType="queryTable" totalsRowShown="0">
  <autoFilter ref="A1:C6" xr:uid="{0F3B564F-7D0D-4994-9BCE-3C7A08DBDF32}"/>
  <tableColumns count="3">
    <tableColumn id="1" xr3:uid="{FEA579F7-5DA4-4DBD-9EB3-665BBE2BAB80}" uniqueName="1" name="Family and Type" queryTableFieldId="1" dataDxfId="10"/>
    <tableColumn id="2" xr3:uid="{2402618A-A1BB-4054-ABCA-384BEB734868}" uniqueName="2" name="Material: Volume" queryTableFieldId="2"/>
    <tableColumn id="3" xr3:uid="{153CAFF2-C1D5-4E9D-85CB-EDBB5FF08B3A}" uniqueName="3" name="Comments" queryTableFieldId="3" dataDxfId="9"/>
  </tableColumns>
  <tableStyleInfo name="TableStyleMedium7"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3FA9D317-B0E5-4BA0-9453-8389398E1D25}" name="_305_Grigliati" displayName="_305_Grigliati" ref="A1:C2" tableType="queryTable" insertRow="1" totalsRowShown="0">
  <autoFilter ref="A1:C2" xr:uid="{3FA9D317-B0E5-4BA0-9453-8389398E1D25}"/>
  <tableColumns count="3">
    <tableColumn id="1" xr3:uid="{53E0C940-DA48-4EF1-8DDF-F53F4533F28F}" uniqueName="1" name="Family and Type" queryTableFieldId="1"/>
    <tableColumn id="2" xr3:uid="{887EC81A-5FA8-4BC4-AD19-B1BAC8FD4B19}" uniqueName="2" name="Volume" queryTableFieldId="2"/>
    <tableColumn id="3" xr3:uid="{3EBC0391-4490-48AC-9A72-BA53C9E648A8}" uniqueName="3" name="Comments" queryTableFieldId="3"/>
  </tableColumns>
  <tableStyleInfo name="TableStyleMedium7"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501F5821-602F-4A62-A6A4-AC3B661E645C}" name="_201_Wall_CLT" displayName="_201_Wall_CLT" ref="A1:D16" tableType="queryTable" totalsRowShown="0">
  <autoFilter ref="A1:D16" xr:uid="{501F5821-602F-4A62-A6A4-AC3B661E645C}"/>
  <tableColumns count="4">
    <tableColumn id="1" xr3:uid="{4D2841A3-1263-401B-B028-DDF71FE9BB12}" uniqueName="1" name="Family and Type" queryTableFieldId="1" dataDxfId="8"/>
    <tableColumn id="2" xr3:uid="{C653565E-7EF6-47C0-B9DF-A9F89C874565}" uniqueName="2" name="Volume" queryTableFieldId="2"/>
    <tableColumn id="3" xr3:uid="{F8A67F68-7752-4E6E-95AF-B2ED997C43A4}" uniqueName="3" name="Area" queryTableFieldId="3"/>
    <tableColumn id="4" xr3:uid="{7F985D5B-2533-400D-ABBF-55D40D0C5401}" uniqueName="4" name="Comments" queryTableFieldId="4" dataDxfId="7"/>
  </tableColumns>
  <tableStyleInfo name="TableStyleMedium7"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40398E79-08BD-4955-8BC4-57619E6EAC14}" name="_202_Colonne_legno" displayName="_202_Colonne_legno" ref="A1:D110" tableType="queryTable" totalsRowShown="0">
  <autoFilter ref="A1:D110" xr:uid="{40398E79-08BD-4955-8BC4-57619E6EAC14}"/>
  <tableColumns count="4">
    <tableColumn id="1" xr3:uid="{E8E3A044-514B-47E3-82B8-B384A5D73823}" uniqueName="1" name="vv" queryTableFieldId="5" dataDxfId="6"/>
    <tableColumn id="2" xr3:uid="{9EB21286-8B7F-4AAF-A4C2-36B813C95867}" uniqueName="2" name="Volume" queryTableFieldId="2"/>
    <tableColumn id="3" xr3:uid="{67F5CE57-667E-466E-B756-BB7C6BD392BE}" uniqueName="3" name="Count" queryTableFieldId="3" dataDxfId="5"/>
    <tableColumn id="4" xr3:uid="{95323370-8ADA-4517-9746-502ED6D52DA2}" uniqueName="4" name="Comments" queryTableFieldId="4" dataDxfId="4"/>
  </tableColumns>
  <tableStyleInfo name="TableStyleMedium7"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337A944F-B1EC-4B6C-8EC3-44374563B9DE}" name="_203_Travi_legno" displayName="_203_Travi_legno" ref="A1:C76" tableType="queryTable" totalsRowShown="0">
  <autoFilter ref="A1:C76" xr:uid="{337A944F-B1EC-4B6C-8EC3-44374563B9DE}"/>
  <tableColumns count="3">
    <tableColumn id="1" xr3:uid="{11781EED-3B83-41BD-BFDD-F64B652458A6}" uniqueName="1" name="Family and Type" queryTableFieldId="1" dataDxfId="3"/>
    <tableColumn id="2" xr3:uid="{9ABE8110-8D05-4C99-9EB7-DBC4A9C76136}" uniqueName="2" name="Volume" queryTableFieldId="2"/>
    <tableColumn id="3" xr3:uid="{C839FBAD-AA70-4713-BC6E-80DBDAAF16D4}" uniqueName="3" name="Comments" queryTableFieldId="3" dataDxfId="2"/>
  </tableColumns>
  <tableStyleInfo name="TableStyleMedium7"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1ADFFC97-DBBD-49AC-A824-00193B850E37}" name="_204_Floor_Legno" displayName="_204_Floor_Legno" ref="A1:D102" tableType="queryTable" totalsRowShown="0">
  <autoFilter ref="A1:D102" xr:uid="{1ADFFC97-DBBD-49AC-A824-00193B850E37}"/>
  <tableColumns count="4">
    <tableColumn id="1" xr3:uid="{C4ADC920-B603-4314-A1C1-1055711E2E97}" uniqueName="1" name="Family and Type" queryTableFieldId="1" dataDxfId="1"/>
    <tableColumn id="2" xr3:uid="{F3FE0203-2609-4347-8194-4B5448A6F6CE}" uniqueName="2" name="Volume" queryTableFieldId="2"/>
    <tableColumn id="3" xr3:uid="{7909F3E1-260E-40E3-B733-7CBA66171D79}" uniqueName="3" name="Area" queryTableFieldId="3"/>
    <tableColumn id="4" xr3:uid="{6B0131A4-949E-45C2-95E8-E3F016321080}" uniqueName="4" name="Comments" queryTableFieldId="4"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6121C89-5D59-488B-B5B4-6A0857E7BF71}" name="_102_Wall_c_a" displayName="_102_Wall_c_a" ref="A1:C18" tableType="queryTable" totalsRowShown="0">
  <autoFilter ref="A1:C18" xr:uid="{D6121C89-5D59-488B-B5B4-6A0857E7BF71}"/>
  <tableColumns count="3">
    <tableColumn id="1" xr3:uid="{C3106EA5-29B1-4340-B5D5-5E2EC60C9FBC}" uniqueName="1" name="Family and Type" queryTableFieldId="4" dataDxfId="36"/>
    <tableColumn id="2" xr3:uid="{144A21B8-A501-4E2A-8ADD-80B210D4D919}" uniqueName="2" name="Volume" queryTableFieldId="5"/>
    <tableColumn id="3" xr3:uid="{C08995DD-01F6-4AC5-A1F0-F36FE556D54B}" uniqueName="3" name="Comments" queryTableFieldId="6" dataDxfId="35"/>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5A66EA-206A-4D73-804C-F9755D08C987}" name="_103_Colonne_cls" displayName="_103_Colonne_cls" ref="A1:D14" tableType="queryTable" totalsRowShown="0">
  <autoFilter ref="A1:D14" xr:uid="{5E5A66EA-206A-4D73-804C-F9755D08C987}"/>
  <tableColumns count="4">
    <tableColumn id="1" xr3:uid="{EA4634F3-C23F-4495-9A3B-2460126D7A4B}" uniqueName="1" name="Family and Type" queryTableFieldId="5" dataDxfId="34"/>
    <tableColumn id="2" xr3:uid="{2BD3D295-B7C1-43DA-8799-909A73BAADB3}" uniqueName="2" name="Volume" queryTableFieldId="6"/>
    <tableColumn id="3" xr3:uid="{E57C5988-FE14-437F-96FB-A3871CF58783}" uniqueName="3" name="Count" queryTableFieldId="7"/>
    <tableColumn id="4" xr3:uid="{64539052-A0B8-4D39-86A5-B4F4D9CFDB4C}" uniqueName="4" name="Comments" queryTableFieldId="8" dataDxfId="33"/>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2A30832-EB0C-4708-90BB-C410319614B6}" name="_104_Travi_cls" displayName="_104_Travi_cls" ref="A1:D60" tableType="queryTable" totalsRowShown="0">
  <autoFilter ref="A1:D60" xr:uid="{A2A30832-EB0C-4708-90BB-C410319614B6}"/>
  <tableColumns count="4">
    <tableColumn id="5" xr3:uid="{BDAC1784-D075-4AC3-99F6-E2EF30A739EE}" uniqueName="5" name="Family and Type" queryTableFieldId="8" dataDxfId="32"/>
    <tableColumn id="6" xr3:uid="{74766D53-AC78-4DCC-904B-0885786B5CC3}" uniqueName="6" name="Volume" queryTableFieldId="9"/>
    <tableColumn id="7" xr3:uid="{7B555CC2-5010-4169-AE9E-09F6B908E4E7}" uniqueName="7" name="Comments" queryTableFieldId="10" dataDxfId="31"/>
    <tableColumn id="4" xr3:uid="{E89DFA29-70FB-4AF1-BF3E-E79982A7FF11}" uniqueName="4" name="Colonna1" queryTableFieldId="7"/>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3918775-0B04-44B3-BD39-1C695DE6A5D9}" name="_105_Travi_waffle" displayName="_105_Travi_waffle" ref="A1:C44" tableType="queryTable" totalsRowShown="0">
  <autoFilter ref="A1:C44" xr:uid="{E3918775-0B04-44B3-BD39-1C695DE6A5D9}"/>
  <tableColumns count="3">
    <tableColumn id="1" xr3:uid="{B6C8A948-9E11-4C4B-AE9B-F21AA1271CB6}" uniqueName="1" name="Family and Type" queryTableFieldId="4" dataDxfId="30"/>
    <tableColumn id="2" xr3:uid="{9AF312C9-5D0A-4734-B7ED-BBF9B2A64E3E}" uniqueName="2" name="Volume" queryTableFieldId="5"/>
    <tableColumn id="3" xr3:uid="{CDB47D3B-41E1-4765-ACC3-CA8A033BDACB}" uniqueName="3" name="Comments" queryTableFieldId="6" dataDxfId="29"/>
  </tableColumns>
  <tableStyleInfo name="TableStyleMedium7"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DBD17BCC-72D2-4C0F-873A-758060E1C63C}" name="_106_Floor_Waffle" displayName="_106_Floor_Waffle" ref="A1:C4" tableType="queryTable" totalsRowShown="0">
  <autoFilter ref="A1:C4" xr:uid="{DBD17BCC-72D2-4C0F-873A-758060E1C63C}"/>
  <tableColumns count="3">
    <tableColumn id="1" xr3:uid="{D7388242-9798-46DC-9870-DBE108501293}" uniqueName="1" name="Family and Type" queryTableFieldId="4" dataDxfId="28"/>
    <tableColumn id="2" xr3:uid="{76F58E58-D5E2-4CC9-B1E1-30E600C37018}" uniqueName="2" name="Volume" queryTableFieldId="5"/>
    <tableColumn id="3" xr3:uid="{00277309-6A8A-4ADD-A2CA-A3F5A67F1E9F}" uniqueName="3" name="Comments" queryTableFieldId="6" dataDxfId="27"/>
  </tableColumns>
  <tableStyleInfo name="TableStyleMedium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921C562-75FD-4272-A586-125802FD4680}" name="_107_Floor_CLS" displayName="_107_Floor_CLS" ref="A1:C33" tableType="queryTable" totalsRowShown="0">
  <autoFilter ref="A1:C33" xr:uid="{7921C562-75FD-4272-A586-125802FD4680}"/>
  <tableColumns count="3">
    <tableColumn id="1" xr3:uid="{664B452F-99D7-42E6-9DAF-B63B9F186D8F}" uniqueName="1" name="Family and Type" queryTableFieldId="4" dataDxfId="26"/>
    <tableColumn id="2" xr3:uid="{CCE5BC12-EC5E-4B47-B39E-57308519C207}" uniqueName="2" name="Volume" queryTableFieldId="5"/>
    <tableColumn id="3" xr3:uid="{4355427A-E950-4ACF-AF8E-2605C324F1DC}" uniqueName="3" name="Comments" queryTableFieldId="6" dataDxfId="25"/>
  </tableColumns>
  <tableStyleInfo name="TableStyleMedium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93BAAA20-9B84-41D7-AEDF-BFD380D0DC7B}" name="_108_Fondazioni_CLS" displayName="_108_Fondazioni_CLS" ref="A1:E9" tableType="queryTable" totalsRowShown="0">
  <autoFilter ref="A1:E9" xr:uid="{93BAAA20-9B84-41D7-AEDF-BFD380D0DC7B}"/>
  <tableColumns count="5">
    <tableColumn id="1" xr3:uid="{4D64CD0A-2453-474E-B6C3-4798F595C946}" uniqueName="1" name="vv" queryTableFieldId="1" dataDxfId="24"/>
    <tableColumn id="2" xr3:uid="{F099E155-2B16-4917-BA06-2BD43FC982A9}" uniqueName="2" name="Volume" queryTableFieldId="2"/>
    <tableColumn id="3" xr3:uid="{01E17F4B-0A60-4DC4-B217-C4AC783AC40D}" uniqueName="3" name="Comments" queryTableFieldId="3" dataDxfId="23"/>
    <tableColumn id="4" xr3:uid="{730E1F11-7203-4899-8804-AFC12F6EB0B0}" uniqueName="4" name="Perimeter" queryTableFieldId="4"/>
    <tableColumn id="5" xr3:uid="{9C7A1714-21D1-4987-9212-1C0E448E3C24}" uniqueName="5" name="Spessore fondazione" queryTableFieldId="5"/>
  </tableColumns>
  <tableStyleInfo name="TableStyleMedium7"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8E89885-E7A8-479B-85E3-4C1F5549A67D}" name="_109_Scale_CLS" displayName="_109_Scale_CLS" ref="A1:C8" tableType="queryTable" totalsRowShown="0">
  <autoFilter ref="A1:C8" xr:uid="{48E89885-E7A8-479B-85E3-4C1F5549A67D}"/>
  <tableColumns count="3">
    <tableColumn id="1" xr3:uid="{5647167E-23A7-49F1-93DA-1050F59391F9}" uniqueName="1" name="Family and Type" queryTableFieldId="4" dataDxfId="22"/>
    <tableColumn id="2" xr3:uid="{91F8EB97-9AAC-493C-9CB4-14A829D03694}" uniqueName="2" name="Material: Volume" queryTableFieldId="5"/>
    <tableColumn id="3" xr3:uid="{A1E10B09-DA23-410E-9F4C-F0D837D6D265}" uniqueName="3" name="Comments" queryTableFieldId="6" dataDxfId="21"/>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02"/>
  <sheetViews>
    <sheetView tabSelected="1" view="pageBreakPreview" topLeftCell="A129" zoomScale="85" zoomScaleNormal="85" zoomScaleSheetLayoutView="85" workbookViewId="0">
      <selection activeCell="B133" sqref="B133"/>
    </sheetView>
  </sheetViews>
  <sheetFormatPr defaultRowHeight="15" x14ac:dyDescent="0.25"/>
  <cols>
    <col min="2" max="2" width="29.42578125" customWidth="1"/>
    <col min="3" max="3" width="89.7109375" customWidth="1"/>
    <col min="5" max="5" width="9.140625" customWidth="1"/>
    <col min="9" max="9" width="9.5703125" bestFit="1" customWidth="1"/>
    <col min="13" max="13" width="13.140625" customWidth="1"/>
    <col min="14" max="14" width="13.140625" bestFit="1" customWidth="1"/>
    <col min="15" max="15" width="12.140625" bestFit="1" customWidth="1"/>
  </cols>
  <sheetData>
    <row r="1" spans="1:14" x14ac:dyDescent="0.25">
      <c r="A1" s="153" t="s">
        <v>35</v>
      </c>
      <c r="B1" s="154"/>
      <c r="C1" s="154"/>
      <c r="D1" s="154"/>
      <c r="E1" s="154"/>
      <c r="F1" s="154"/>
      <c r="G1" s="154"/>
      <c r="H1" s="154"/>
      <c r="I1" s="154"/>
      <c r="J1" s="154"/>
      <c r="K1" s="154"/>
      <c r="L1" s="154"/>
      <c r="M1" s="155"/>
    </row>
    <row r="2" spans="1:14" ht="15.75" thickBot="1" x14ac:dyDescent="0.3">
      <c r="A2" s="156" t="s">
        <v>37</v>
      </c>
      <c r="B2" s="157"/>
      <c r="C2" s="157"/>
      <c r="D2" s="157"/>
      <c r="E2" s="157"/>
      <c r="F2" s="157"/>
      <c r="G2" s="157"/>
      <c r="H2" s="157"/>
      <c r="I2" s="157"/>
      <c r="J2" s="157"/>
      <c r="K2" s="157"/>
      <c r="L2" s="157"/>
      <c r="M2" s="158"/>
    </row>
    <row r="3" spans="1:14" ht="15.75" thickBot="1" x14ac:dyDescent="0.3">
      <c r="A3" s="1"/>
      <c r="B3" s="116"/>
      <c r="C3" s="117"/>
      <c r="D3" s="118"/>
      <c r="E3" s="119"/>
      <c r="F3" s="119"/>
      <c r="G3" s="119"/>
      <c r="H3" s="119"/>
      <c r="I3" s="120"/>
      <c r="J3" s="121"/>
      <c r="K3" s="120"/>
      <c r="L3" s="120"/>
      <c r="M3" s="2"/>
    </row>
    <row r="4" spans="1:14" ht="15.75" thickBot="1" x14ac:dyDescent="0.3">
      <c r="A4" s="159" t="s">
        <v>36</v>
      </c>
      <c r="B4" s="160"/>
      <c r="C4" s="160"/>
      <c r="D4" s="160"/>
      <c r="E4" s="160"/>
      <c r="F4" s="160"/>
      <c r="G4" s="160"/>
      <c r="H4" s="160"/>
      <c r="I4" s="160"/>
      <c r="J4" s="160"/>
      <c r="K4" s="160"/>
      <c r="L4" s="160"/>
      <c r="M4" s="161"/>
    </row>
    <row r="5" spans="1:14" ht="15.75" thickBot="1" x14ac:dyDescent="0.3">
      <c r="A5" s="1"/>
      <c r="B5" s="116"/>
      <c r="C5" s="122"/>
      <c r="D5" s="123"/>
      <c r="E5" s="124"/>
      <c r="F5" s="124"/>
      <c r="G5" s="124"/>
      <c r="H5" s="124"/>
      <c r="I5" s="125"/>
      <c r="J5" s="126"/>
      <c r="K5" s="125"/>
      <c r="L5" s="125"/>
      <c r="M5" s="3"/>
    </row>
    <row r="6" spans="1:14" ht="15.75" thickBot="1" x14ac:dyDescent="0.3">
      <c r="A6" s="162" t="s">
        <v>0</v>
      </c>
      <c r="B6" s="163"/>
      <c r="C6" s="4" t="s">
        <v>466</v>
      </c>
      <c r="D6" s="5"/>
      <c r="E6" s="6"/>
      <c r="F6" s="6"/>
      <c r="G6" s="6"/>
      <c r="H6" s="6"/>
      <c r="I6" s="7"/>
      <c r="J6" s="8"/>
      <c r="K6" s="7"/>
      <c r="L6" s="7"/>
      <c r="M6" s="9"/>
    </row>
    <row r="7" spans="1:14" ht="15.75" thickBot="1" x14ac:dyDescent="0.3">
      <c r="A7" s="162" t="s">
        <v>0</v>
      </c>
      <c r="B7" s="163"/>
      <c r="C7" s="4" t="s">
        <v>467</v>
      </c>
      <c r="D7" s="5"/>
      <c r="E7" s="6"/>
      <c r="F7" s="6"/>
      <c r="G7" s="6"/>
      <c r="H7" s="6"/>
      <c r="I7" s="7"/>
      <c r="J7" s="8"/>
      <c r="K7" s="7"/>
      <c r="L7" s="7"/>
      <c r="M7" s="9"/>
    </row>
    <row r="8" spans="1:14" ht="15.75" thickBot="1" x14ac:dyDescent="0.3">
      <c r="A8" s="10"/>
      <c r="B8" s="11"/>
      <c r="C8" s="12"/>
      <c r="D8" s="13"/>
      <c r="E8" s="14"/>
      <c r="F8" s="14"/>
      <c r="G8" s="14"/>
      <c r="H8" s="14"/>
      <c r="I8" s="15"/>
      <c r="J8" s="16"/>
      <c r="K8" s="15"/>
      <c r="L8" s="15"/>
      <c r="M8" s="17"/>
    </row>
    <row r="9" spans="1:14" x14ac:dyDescent="0.25">
      <c r="A9" s="164" t="s">
        <v>1</v>
      </c>
      <c r="B9" s="165"/>
      <c r="C9" s="166" t="s">
        <v>2</v>
      </c>
      <c r="D9" s="168" t="s">
        <v>3</v>
      </c>
      <c r="E9" s="169"/>
      <c r="F9" s="169"/>
      <c r="G9" s="169"/>
      <c r="H9" s="170"/>
      <c r="I9" s="171" t="s">
        <v>4</v>
      </c>
      <c r="J9" s="173" t="s">
        <v>5</v>
      </c>
      <c r="K9" s="171" t="s">
        <v>6</v>
      </c>
      <c r="L9" s="171" t="s">
        <v>173</v>
      </c>
      <c r="M9" s="175" t="s">
        <v>7</v>
      </c>
    </row>
    <row r="10" spans="1:14" ht="15.75" thickBot="1" x14ac:dyDescent="0.3">
      <c r="A10" s="18" t="s">
        <v>8</v>
      </c>
      <c r="B10" s="19" t="s">
        <v>9</v>
      </c>
      <c r="C10" s="167"/>
      <c r="D10" s="20" t="s">
        <v>10</v>
      </c>
      <c r="E10" s="21" t="s">
        <v>11</v>
      </c>
      <c r="F10" s="21" t="s">
        <v>12</v>
      </c>
      <c r="G10" s="21" t="s">
        <v>13</v>
      </c>
      <c r="H10" s="22" t="s">
        <v>14</v>
      </c>
      <c r="I10" s="172"/>
      <c r="J10" s="174"/>
      <c r="K10" s="172"/>
      <c r="L10" s="172"/>
      <c r="M10" s="176"/>
      <c r="N10" t="s">
        <v>250</v>
      </c>
    </row>
    <row r="11" spans="1:14" ht="15.75" customHeight="1" thickBot="1" x14ac:dyDescent="0.3">
      <c r="A11" s="54"/>
      <c r="B11" s="114"/>
      <c r="C11" s="56"/>
      <c r="D11" s="57"/>
      <c r="E11" s="58"/>
      <c r="F11" s="58"/>
      <c r="G11" s="58"/>
      <c r="H11" s="59"/>
      <c r="I11" s="60"/>
      <c r="J11" s="61"/>
      <c r="K11" s="60"/>
      <c r="L11" s="135"/>
      <c r="M11" s="62"/>
    </row>
    <row r="12" spans="1:14" ht="15.75" customHeight="1" x14ac:dyDescent="0.25">
      <c r="A12" s="63"/>
      <c r="B12" s="64"/>
      <c r="C12" s="65"/>
      <c r="D12" s="42"/>
      <c r="E12" s="43"/>
      <c r="F12" s="43"/>
      <c r="G12" s="43"/>
      <c r="H12" s="44"/>
      <c r="I12" s="45"/>
      <c r="J12" s="46"/>
      <c r="K12" s="45"/>
      <c r="L12" s="136"/>
      <c r="M12" s="47"/>
    </row>
    <row r="13" spans="1:14" ht="15.75" customHeight="1" x14ac:dyDescent="0.25">
      <c r="A13" s="66"/>
      <c r="B13" s="67"/>
      <c r="C13" s="68" t="s">
        <v>19</v>
      </c>
      <c r="D13" s="49"/>
      <c r="E13" s="27"/>
      <c r="F13" s="27"/>
      <c r="G13" s="27"/>
      <c r="H13" s="50"/>
      <c r="I13" s="51"/>
      <c r="J13" s="23"/>
      <c r="K13" s="51"/>
      <c r="L13" s="137"/>
      <c r="M13" s="24"/>
    </row>
    <row r="14" spans="1:14" ht="15.75" customHeight="1" x14ac:dyDescent="0.25">
      <c r="A14" s="69"/>
      <c r="B14" s="115"/>
      <c r="C14" s="77"/>
      <c r="D14" s="49"/>
      <c r="E14" s="27"/>
      <c r="F14" s="27"/>
      <c r="G14" s="27"/>
      <c r="H14" s="50"/>
      <c r="I14" s="51"/>
      <c r="J14" s="23"/>
      <c r="K14" s="51"/>
      <c r="L14" s="137"/>
      <c r="M14" s="24"/>
    </row>
    <row r="15" spans="1:14" ht="33.75" customHeight="1" x14ac:dyDescent="0.25">
      <c r="A15" s="177">
        <v>1</v>
      </c>
      <c r="B15" s="115" t="s">
        <v>253</v>
      </c>
      <c r="C15" s="30" t="s">
        <v>254</v>
      </c>
      <c r="D15" s="35"/>
      <c r="E15" s="33"/>
      <c r="F15" s="33"/>
      <c r="G15" s="33"/>
      <c r="H15" s="36"/>
      <c r="I15" s="70"/>
      <c r="J15" s="34"/>
      <c r="K15" s="70"/>
      <c r="L15" s="138"/>
      <c r="M15" s="71"/>
    </row>
    <row r="16" spans="1:14" ht="289.5" customHeight="1" x14ac:dyDescent="0.25">
      <c r="A16" s="178"/>
      <c r="B16" s="115" t="s">
        <v>255</v>
      </c>
      <c r="C16" s="52" t="s">
        <v>256</v>
      </c>
      <c r="D16" s="72" t="s">
        <v>15</v>
      </c>
      <c r="E16" s="31" t="s">
        <v>20</v>
      </c>
      <c r="F16" s="31" t="s">
        <v>16</v>
      </c>
      <c r="G16" s="38"/>
      <c r="H16" s="73" t="s">
        <v>21</v>
      </c>
      <c r="I16" s="70"/>
      <c r="J16" s="34"/>
      <c r="K16" s="70"/>
      <c r="L16" s="138"/>
      <c r="M16" s="71"/>
    </row>
    <row r="17" spans="1:14" ht="18.75" customHeight="1" x14ac:dyDescent="0.25">
      <c r="A17" s="178"/>
      <c r="B17" s="115"/>
      <c r="C17" s="151" t="str">
        <f>'110_Magrone'!C2</f>
        <v>MG_001</v>
      </c>
      <c r="D17" s="35"/>
      <c r="E17" s="33">
        <f>H17/F17</f>
        <v>144.33333333333334</v>
      </c>
      <c r="F17" s="33">
        <v>0.15</v>
      </c>
      <c r="G17" s="33"/>
      <c r="H17" s="36">
        <f>'110_Magrone'!B2</f>
        <v>21.65</v>
      </c>
      <c r="I17" s="28"/>
      <c r="J17" s="34"/>
      <c r="K17" s="70"/>
      <c r="L17" s="138"/>
      <c r="M17" s="71"/>
    </row>
    <row r="18" spans="1:14" ht="18.75" customHeight="1" x14ac:dyDescent="0.25">
      <c r="A18" s="178"/>
      <c r="B18" s="115"/>
      <c r="C18" s="151" t="str">
        <f>'110_Magrone'!C3</f>
        <v>MG_002</v>
      </c>
      <c r="D18" s="35"/>
      <c r="E18" s="33">
        <f t="shared" ref="E18:E20" si="0">H18/F18</f>
        <v>45.521739130434788</v>
      </c>
      <c r="F18" s="33">
        <v>1.1499999999999999</v>
      </c>
      <c r="G18" s="33"/>
      <c r="H18" s="36">
        <f>'110_Magrone'!B3</f>
        <v>52.35</v>
      </c>
      <c r="I18" s="28"/>
      <c r="J18" s="180"/>
      <c r="K18" s="70"/>
      <c r="L18" s="138"/>
      <c r="M18" s="71"/>
    </row>
    <row r="19" spans="1:14" ht="18.75" customHeight="1" x14ac:dyDescent="0.25">
      <c r="A19" s="178"/>
      <c r="B19" s="115"/>
      <c r="C19" s="151" t="str">
        <f>'110_Magrone'!C4</f>
        <v>MG_003</v>
      </c>
      <c r="D19" s="35"/>
      <c r="E19" s="33">
        <f t="shared" si="0"/>
        <v>0.50697674418604655</v>
      </c>
      <c r="F19" s="33">
        <v>2.15</v>
      </c>
      <c r="G19" s="33"/>
      <c r="H19" s="36">
        <f>'110_Magrone'!B4</f>
        <v>1.0900000000000001</v>
      </c>
      <c r="I19" s="28"/>
      <c r="J19" s="180"/>
      <c r="K19" s="70"/>
      <c r="L19" s="138"/>
      <c r="M19" s="71"/>
    </row>
    <row r="20" spans="1:14" ht="18.75" customHeight="1" x14ac:dyDescent="0.25">
      <c r="A20" s="178"/>
      <c r="B20" s="115"/>
      <c r="C20" s="151" t="str">
        <f>'110_Magrone'!C5</f>
        <v>MG_004</v>
      </c>
      <c r="D20" s="35"/>
      <c r="E20" s="33">
        <f t="shared" si="0"/>
        <v>48.247619047619047</v>
      </c>
      <c r="F20" s="33">
        <v>3.15</v>
      </c>
      <c r="G20" s="33"/>
      <c r="H20" s="36">
        <f>'110_Magrone'!B5</f>
        <v>151.97999999999999</v>
      </c>
      <c r="I20" s="28"/>
      <c r="J20" s="180"/>
      <c r="K20" s="70"/>
      <c r="L20" s="138"/>
      <c r="M20" s="71"/>
    </row>
    <row r="21" spans="1:14" ht="18.75" customHeight="1" x14ac:dyDescent="0.25">
      <c r="A21" s="178"/>
      <c r="B21" s="115"/>
      <c r="C21" s="151" t="str">
        <f>'110_Magrone'!C6</f>
        <v>MG_005</v>
      </c>
      <c r="D21" s="35"/>
      <c r="E21" s="33">
        <f t="shared" ref="E21:E22" si="1">H21/F21</f>
        <v>0.73734939759036144</v>
      </c>
      <c r="F21" s="33">
        <v>4.1500000000000004</v>
      </c>
      <c r="G21" s="33"/>
      <c r="H21" s="36">
        <f>'110_Magrone'!B6</f>
        <v>3.06</v>
      </c>
      <c r="I21" s="28"/>
      <c r="J21" s="180"/>
      <c r="K21" s="70"/>
      <c r="L21" s="138"/>
      <c r="M21" s="71"/>
    </row>
    <row r="22" spans="1:14" ht="18.75" customHeight="1" x14ac:dyDescent="0.25">
      <c r="A22" s="178"/>
      <c r="B22" s="115"/>
      <c r="C22" s="151" t="str">
        <f>'110_Magrone'!C7</f>
        <v>MG_006</v>
      </c>
      <c r="D22" s="35"/>
      <c r="E22" s="33">
        <f t="shared" si="1"/>
        <v>3.8</v>
      </c>
      <c r="F22" s="33">
        <v>5.15</v>
      </c>
      <c r="G22" s="33"/>
      <c r="H22" s="36">
        <f>'110_Magrone'!B7</f>
        <v>19.57</v>
      </c>
      <c r="I22" s="28"/>
      <c r="J22" s="180"/>
      <c r="K22" s="70"/>
      <c r="L22" s="138"/>
      <c r="M22" s="71"/>
    </row>
    <row r="23" spans="1:14" ht="18.75" customHeight="1" x14ac:dyDescent="0.25">
      <c r="A23" s="178"/>
      <c r="B23" s="115"/>
      <c r="C23" s="151"/>
      <c r="D23" s="35"/>
      <c r="E23" s="33"/>
      <c r="F23" s="33"/>
      <c r="G23" s="33"/>
      <c r="H23" s="36"/>
      <c r="I23" s="28"/>
      <c r="J23" s="180"/>
      <c r="K23" s="70"/>
      <c r="L23" s="138"/>
      <c r="M23" s="71"/>
    </row>
    <row r="24" spans="1:14" ht="15.75" customHeight="1" x14ac:dyDescent="0.25">
      <c r="A24" s="178"/>
      <c r="B24" s="115"/>
      <c r="C24" s="26" t="s">
        <v>17</v>
      </c>
      <c r="D24" s="37"/>
      <c r="E24" s="38"/>
      <c r="F24" s="38"/>
      <c r="G24" s="38"/>
      <c r="H24" s="39"/>
      <c r="I24" s="28">
        <f>SUM(H17:H24)</f>
        <v>249.7</v>
      </c>
      <c r="J24" s="74" t="s">
        <v>22</v>
      </c>
      <c r="K24" s="28">
        <v>274.7</v>
      </c>
      <c r="L24" s="144">
        <v>0.24979999999999999</v>
      </c>
      <c r="M24" s="29">
        <f>I24*K24</f>
        <v>68592.59</v>
      </c>
      <c r="N24" s="145">
        <f>M24*L24</f>
        <v>17134.428981999998</v>
      </c>
    </row>
    <row r="25" spans="1:14" ht="15.75" customHeight="1" x14ac:dyDescent="0.25">
      <c r="A25" s="69"/>
      <c r="B25" s="115"/>
      <c r="C25" s="26"/>
      <c r="D25" s="37"/>
      <c r="E25" s="38"/>
      <c r="F25" s="38"/>
      <c r="G25" s="38"/>
      <c r="H25" s="39"/>
      <c r="I25" s="28"/>
      <c r="J25" s="40"/>
      <c r="K25" s="28"/>
      <c r="L25" s="139"/>
      <c r="M25" s="29"/>
    </row>
    <row r="26" spans="1:14" ht="21" customHeight="1" x14ac:dyDescent="0.25">
      <c r="A26" s="69">
        <f>A15+1</f>
        <v>2</v>
      </c>
      <c r="B26" s="115" t="s">
        <v>258</v>
      </c>
      <c r="C26" s="32" t="s">
        <v>257</v>
      </c>
      <c r="D26" s="35"/>
      <c r="E26" s="33"/>
      <c r="F26" s="33"/>
      <c r="G26" s="33"/>
      <c r="H26" s="36"/>
      <c r="I26" s="70"/>
      <c r="J26" s="34"/>
      <c r="K26" s="70"/>
      <c r="L26" s="138"/>
      <c r="M26" s="71"/>
    </row>
    <row r="27" spans="1:14" ht="218.25" customHeight="1" x14ac:dyDescent="0.25">
      <c r="A27" s="69"/>
      <c r="B27" s="115" t="s">
        <v>259</v>
      </c>
      <c r="C27" s="52" t="s">
        <v>260</v>
      </c>
      <c r="D27" s="72" t="s">
        <v>15</v>
      </c>
      <c r="E27" s="31" t="s">
        <v>20</v>
      </c>
      <c r="F27" s="31" t="s">
        <v>16</v>
      </c>
      <c r="G27" s="38" t="s">
        <v>16</v>
      </c>
      <c r="H27" s="73" t="s">
        <v>21</v>
      </c>
      <c r="I27" s="28"/>
      <c r="J27" s="34"/>
      <c r="K27" s="70"/>
      <c r="L27" s="138"/>
      <c r="M27" s="71"/>
    </row>
    <row r="28" spans="1:14" ht="15.75" customHeight="1" x14ac:dyDescent="0.25">
      <c r="A28" s="69"/>
      <c r="B28" s="115"/>
      <c r="C28" s="150" t="str">
        <f>'108_Fondazioni CLS'!C2</f>
        <v>PL_001</v>
      </c>
      <c r="D28" s="35"/>
      <c r="E28" s="33">
        <f>H28/F28</f>
        <v>144.32499999999999</v>
      </c>
      <c r="F28" s="33">
        <v>0.4</v>
      </c>
      <c r="G28" s="33"/>
      <c r="H28" s="36">
        <f>'108_Fondazioni CLS'!B2</f>
        <v>57.73</v>
      </c>
      <c r="I28" s="28"/>
      <c r="J28" s="34"/>
      <c r="K28" s="70"/>
      <c r="L28" s="138"/>
      <c r="M28" s="71"/>
    </row>
    <row r="29" spans="1:14" ht="15.75" customHeight="1" x14ac:dyDescent="0.25">
      <c r="A29" s="69"/>
      <c r="B29" s="115"/>
      <c r="C29" s="150" t="str">
        <f>'108_Fondazioni CLS'!C3</f>
        <v>PL_002</v>
      </c>
      <c r="D29" s="35"/>
      <c r="E29" s="33">
        <f t="shared" ref="E29:E33" si="2">H29/F29</f>
        <v>347.2</v>
      </c>
      <c r="F29" s="33">
        <v>0.6</v>
      </c>
      <c r="G29" s="33"/>
      <c r="H29" s="36">
        <f>'108_Fondazioni CLS'!B3</f>
        <v>208.32</v>
      </c>
      <c r="I29" s="28"/>
      <c r="J29" s="34"/>
      <c r="K29" s="70"/>
      <c r="L29" s="138"/>
      <c r="M29" s="71"/>
    </row>
    <row r="30" spans="1:14" ht="15.75" customHeight="1" x14ac:dyDescent="0.25">
      <c r="A30" s="69"/>
      <c r="B30" s="115"/>
      <c r="C30" s="150" t="str">
        <f>'108_Fondazioni CLS'!C4</f>
        <v>PL_003</v>
      </c>
      <c r="D30" s="75"/>
      <c r="E30" s="33">
        <f t="shared" si="2"/>
        <v>7.2249999999999996</v>
      </c>
      <c r="F30" s="33">
        <v>0.4</v>
      </c>
      <c r="G30" s="33"/>
      <c r="H30" s="36">
        <f>'108_Fondazioni CLS'!B4</f>
        <v>2.89</v>
      </c>
      <c r="I30" s="28"/>
      <c r="J30" s="180"/>
      <c r="K30" s="70"/>
      <c r="L30" s="138"/>
      <c r="M30" s="71"/>
    </row>
    <row r="31" spans="1:14" ht="15.75" customHeight="1" x14ac:dyDescent="0.25">
      <c r="A31" s="69"/>
      <c r="B31" s="115"/>
      <c r="C31" s="150" t="str">
        <f>'108_Fondazioni CLS'!C5</f>
        <v>PL_004</v>
      </c>
      <c r="D31" s="75"/>
      <c r="E31" s="33">
        <f t="shared" si="2"/>
        <v>1020.725</v>
      </c>
      <c r="F31" s="33">
        <v>0.4</v>
      </c>
      <c r="G31" s="33"/>
      <c r="H31" s="36">
        <f>'108_Fondazioni CLS'!B5</f>
        <v>408.29</v>
      </c>
      <c r="I31" s="28"/>
      <c r="J31" s="180"/>
      <c r="K31" s="70"/>
      <c r="L31" s="138"/>
      <c r="M31" s="71"/>
    </row>
    <row r="32" spans="1:14" ht="15.75" customHeight="1" x14ac:dyDescent="0.25">
      <c r="A32" s="69"/>
      <c r="B32" s="115"/>
      <c r="C32" s="150" t="str">
        <f>'108_Fondazioni CLS'!C6</f>
        <v>PL_005</v>
      </c>
      <c r="D32" s="75"/>
      <c r="E32" s="33">
        <f t="shared" si="2"/>
        <v>20.400000000000002</v>
      </c>
      <c r="F32" s="33">
        <v>0.3</v>
      </c>
      <c r="G32" s="33"/>
      <c r="H32" s="36">
        <f>'108_Fondazioni CLS'!B6</f>
        <v>6.12</v>
      </c>
      <c r="I32" s="28"/>
      <c r="J32" s="180"/>
      <c r="K32" s="70"/>
      <c r="L32" s="138"/>
      <c r="M32" s="71"/>
    </row>
    <row r="33" spans="1:14" ht="15.75" customHeight="1" x14ac:dyDescent="0.25">
      <c r="A33" s="69"/>
      <c r="B33" s="115"/>
      <c r="C33" s="150" t="str">
        <f>'108_Fondazioni CLS'!C7</f>
        <v>PL_006</v>
      </c>
      <c r="D33" s="75"/>
      <c r="E33" s="33">
        <f t="shared" si="2"/>
        <v>86.95</v>
      </c>
      <c r="F33" s="33">
        <v>0.6</v>
      </c>
      <c r="G33" s="33"/>
      <c r="H33" s="36">
        <f>'108_Fondazioni CLS'!B7</f>
        <v>52.17</v>
      </c>
      <c r="I33" s="28"/>
      <c r="J33" s="180"/>
      <c r="K33" s="70"/>
      <c r="L33" s="138"/>
      <c r="M33" s="71"/>
    </row>
    <row r="34" spans="1:14" ht="15.75" customHeight="1" x14ac:dyDescent="0.25">
      <c r="A34" s="69"/>
      <c r="B34" s="115"/>
      <c r="C34" s="150"/>
      <c r="D34" s="75"/>
      <c r="E34" s="33"/>
      <c r="F34" s="33"/>
      <c r="G34" s="33"/>
      <c r="H34" s="36"/>
      <c r="I34" s="28"/>
      <c r="J34" s="180"/>
      <c r="K34" s="70"/>
      <c r="L34" s="138"/>
      <c r="M34" s="71"/>
    </row>
    <row r="35" spans="1:14" ht="15.75" customHeight="1" x14ac:dyDescent="0.25">
      <c r="A35" s="69"/>
      <c r="B35" s="115"/>
      <c r="C35" s="77" t="s">
        <v>71</v>
      </c>
      <c r="D35" s="35">
        <v>3</v>
      </c>
      <c r="E35" s="33">
        <v>0.3</v>
      </c>
      <c r="F35" s="33">
        <v>0.3</v>
      </c>
      <c r="G35" s="33">
        <f t="shared" ref="G35:G41" si="3">H35/F35/E35/D35</f>
        <v>1.4444444444444446</v>
      </c>
      <c r="H35" s="36">
        <f>'104_Travi cls'!B3+'104_Travi cls'!B6+'104_Travi cls'!B9</f>
        <v>0.39</v>
      </c>
      <c r="I35" s="70"/>
      <c r="J35" s="180"/>
      <c r="K35" s="70"/>
      <c r="L35" s="138"/>
      <c r="M35" s="78"/>
    </row>
    <row r="36" spans="1:14" ht="15.75" customHeight="1" x14ac:dyDescent="0.25">
      <c r="A36" s="69"/>
      <c r="B36" s="115"/>
      <c r="C36" s="77" t="s">
        <v>72</v>
      </c>
      <c r="D36" s="35">
        <v>1</v>
      </c>
      <c r="E36" s="33">
        <v>0.3</v>
      </c>
      <c r="F36" s="33">
        <v>0.75</v>
      </c>
      <c r="G36" s="33">
        <f t="shared" si="3"/>
        <v>16.666666666666668</v>
      </c>
      <c r="H36" s="36">
        <f>'104_Travi cls'!B12</f>
        <v>3.75</v>
      </c>
      <c r="I36" s="70"/>
      <c r="J36" s="180"/>
      <c r="K36" s="70"/>
      <c r="L36" s="138"/>
      <c r="M36" s="78"/>
    </row>
    <row r="37" spans="1:14" ht="15.75" customHeight="1" x14ac:dyDescent="0.25">
      <c r="A37" s="69"/>
      <c r="B37" s="115"/>
      <c r="C37" s="77" t="s">
        <v>434</v>
      </c>
      <c r="D37" s="35">
        <v>15</v>
      </c>
      <c r="E37" s="33">
        <f>0.3</f>
        <v>0.3</v>
      </c>
      <c r="F37" s="33">
        <v>1.83</v>
      </c>
      <c r="G37" s="33">
        <f t="shared" si="3"/>
        <v>10.41044323011536</v>
      </c>
      <c r="H37" s="36">
        <f>'104_Travi cls'!B29</f>
        <v>85.73</v>
      </c>
      <c r="I37" s="70"/>
      <c r="J37" s="180"/>
      <c r="K37" s="70"/>
      <c r="L37" s="138"/>
      <c r="M37" s="78"/>
    </row>
    <row r="38" spans="1:14" ht="15.75" customHeight="1" x14ac:dyDescent="0.25">
      <c r="A38" s="69"/>
      <c r="B38" s="115"/>
      <c r="C38" s="77" t="s">
        <v>435</v>
      </c>
      <c r="D38" s="35">
        <v>1</v>
      </c>
      <c r="E38" s="33">
        <v>0.35</v>
      </c>
      <c r="F38" s="33">
        <v>1.83</v>
      </c>
      <c r="G38" s="33">
        <f t="shared" si="3"/>
        <v>12.521467603434818</v>
      </c>
      <c r="H38" s="36">
        <f>'104_Travi cls'!B32</f>
        <v>8.02</v>
      </c>
      <c r="I38" s="70"/>
      <c r="J38" s="180"/>
      <c r="K38" s="70"/>
      <c r="L38" s="138"/>
      <c r="M38" s="78"/>
    </row>
    <row r="39" spans="1:14" ht="15.75" customHeight="1" x14ac:dyDescent="0.25">
      <c r="A39" s="69"/>
      <c r="B39" s="115"/>
      <c r="C39" s="77" t="s">
        <v>219</v>
      </c>
      <c r="D39" s="35">
        <v>3</v>
      </c>
      <c r="E39" s="33">
        <v>0.4</v>
      </c>
      <c r="F39" s="33">
        <v>1.05</v>
      </c>
      <c r="G39" s="33">
        <f t="shared" si="3"/>
        <v>1.2063492063492063</v>
      </c>
      <c r="H39" s="36">
        <f>'104_Travi cls'!B37</f>
        <v>1.52</v>
      </c>
      <c r="I39" s="70"/>
      <c r="J39" s="180"/>
      <c r="K39" s="70"/>
      <c r="L39" s="138"/>
      <c r="M39" s="78"/>
    </row>
    <row r="40" spans="1:14" ht="15.75" customHeight="1" x14ac:dyDescent="0.25">
      <c r="A40" s="69"/>
      <c r="B40" s="115"/>
      <c r="C40" s="77" t="s">
        <v>192</v>
      </c>
      <c r="D40" s="35">
        <v>1</v>
      </c>
      <c r="E40" s="33">
        <v>0.4</v>
      </c>
      <c r="F40" s="33">
        <v>1.9</v>
      </c>
      <c r="G40" s="33">
        <f t="shared" si="3"/>
        <v>1.513157894736842</v>
      </c>
      <c r="H40" s="36">
        <f>'104_Travi cls'!B40</f>
        <v>1.1499999999999999</v>
      </c>
      <c r="I40" s="70"/>
      <c r="J40" s="180"/>
      <c r="K40" s="70"/>
      <c r="L40" s="138"/>
      <c r="M40" s="78"/>
    </row>
    <row r="41" spans="1:14" ht="15.75" customHeight="1" x14ac:dyDescent="0.25">
      <c r="A41" s="69"/>
      <c r="B41" s="115"/>
      <c r="C41" s="77" t="s">
        <v>73</v>
      </c>
      <c r="D41" s="35">
        <v>3</v>
      </c>
      <c r="E41" s="33">
        <v>0.6</v>
      </c>
      <c r="F41" s="33">
        <v>1.45</v>
      </c>
      <c r="G41" s="33">
        <f t="shared" si="3"/>
        <v>2.808429118773947</v>
      </c>
      <c r="H41" s="36">
        <f>'104_Travi cls'!B45</f>
        <v>7.33</v>
      </c>
      <c r="I41" s="70"/>
      <c r="J41" s="180"/>
      <c r="K41" s="70"/>
      <c r="L41" s="138"/>
      <c r="M41" s="78"/>
    </row>
    <row r="42" spans="1:14" ht="15.75" customHeight="1" x14ac:dyDescent="0.25">
      <c r="A42" s="69"/>
      <c r="B42" s="115"/>
      <c r="C42" s="150"/>
      <c r="D42" s="75"/>
      <c r="E42" s="33"/>
      <c r="F42" s="33"/>
      <c r="G42" s="33"/>
      <c r="H42" s="36"/>
      <c r="I42" s="28"/>
      <c r="J42" s="180"/>
      <c r="K42" s="70"/>
      <c r="L42" s="138"/>
      <c r="M42" s="71"/>
    </row>
    <row r="43" spans="1:14" ht="15.75" customHeight="1" x14ac:dyDescent="0.25">
      <c r="A43" s="69"/>
      <c r="B43" s="115"/>
      <c r="C43" s="150"/>
      <c r="D43" s="75"/>
      <c r="E43" s="33"/>
      <c r="F43" s="33"/>
      <c r="G43" s="33"/>
      <c r="H43" s="36"/>
      <c r="I43" s="28"/>
      <c r="J43" s="180"/>
      <c r="K43" s="70"/>
      <c r="L43" s="138"/>
      <c r="M43" s="71"/>
    </row>
    <row r="44" spans="1:14" ht="15.75" customHeight="1" x14ac:dyDescent="0.25">
      <c r="A44" s="69"/>
      <c r="B44" s="115"/>
      <c r="C44" s="150"/>
      <c r="D44" s="75"/>
      <c r="E44" s="33"/>
      <c r="F44" s="33"/>
      <c r="G44" s="33"/>
      <c r="H44" s="36"/>
      <c r="I44" s="28"/>
      <c r="J44" s="180"/>
      <c r="K44" s="70"/>
      <c r="L44" s="138"/>
      <c r="M44" s="71"/>
    </row>
    <row r="45" spans="1:14" ht="15.75" customHeight="1" x14ac:dyDescent="0.25">
      <c r="A45" s="69"/>
      <c r="B45" s="115"/>
      <c r="C45" s="26" t="s">
        <v>17</v>
      </c>
      <c r="D45" s="37"/>
      <c r="E45" s="38"/>
      <c r="F45" s="38"/>
      <c r="G45" s="38"/>
      <c r="H45" s="39"/>
      <c r="I45" s="28">
        <f>SUM(H28:H45)</f>
        <v>843.41</v>
      </c>
      <c r="J45" s="74" t="s">
        <v>22</v>
      </c>
      <c r="K45" s="28">
        <v>294.12</v>
      </c>
      <c r="L45" s="144">
        <v>0.2702</v>
      </c>
      <c r="M45" s="29">
        <f>I45*K45</f>
        <v>248063.74919999999</v>
      </c>
      <c r="N45" s="145">
        <f>M45*L45</f>
        <v>67026.825033839996</v>
      </c>
    </row>
    <row r="46" spans="1:14" ht="15.75" customHeight="1" x14ac:dyDescent="0.25">
      <c r="A46" s="53"/>
      <c r="B46" s="115"/>
      <c r="C46" s="30"/>
      <c r="D46" s="37"/>
      <c r="E46" s="38"/>
      <c r="F46" s="38"/>
      <c r="G46" s="38"/>
      <c r="H46" s="39"/>
      <c r="I46" s="28"/>
      <c r="J46" s="181"/>
      <c r="K46" s="28"/>
      <c r="L46" s="139"/>
      <c r="M46" s="29"/>
    </row>
    <row r="47" spans="1:14" ht="15.75" customHeight="1" x14ac:dyDescent="0.25">
      <c r="A47" s="69">
        <f>A26+1</f>
        <v>3</v>
      </c>
      <c r="B47" s="115" t="s">
        <v>261</v>
      </c>
      <c r="C47" s="30" t="s">
        <v>262</v>
      </c>
      <c r="D47" s="37"/>
      <c r="E47" s="38"/>
      <c r="F47" s="38"/>
      <c r="G47" s="38"/>
      <c r="H47" s="39"/>
      <c r="I47" s="28"/>
      <c r="J47" s="181"/>
      <c r="K47" s="28"/>
      <c r="L47" s="139"/>
      <c r="M47" s="29"/>
    </row>
    <row r="48" spans="1:14" ht="289.5" customHeight="1" x14ac:dyDescent="0.25">
      <c r="A48" s="69"/>
      <c r="B48" s="115" t="s">
        <v>462</v>
      </c>
      <c r="C48" s="52" t="s">
        <v>461</v>
      </c>
      <c r="D48" s="72" t="s">
        <v>15</v>
      </c>
      <c r="E48" s="31" t="s">
        <v>23</v>
      </c>
      <c r="F48" s="31" t="s">
        <v>16</v>
      </c>
      <c r="G48" s="38" t="s">
        <v>16</v>
      </c>
      <c r="H48" s="73" t="s">
        <v>21</v>
      </c>
      <c r="I48" s="28"/>
      <c r="J48" s="181"/>
      <c r="K48" s="28"/>
      <c r="L48" s="139"/>
      <c r="M48" s="29"/>
    </row>
    <row r="49" spans="1:15" ht="15.75" customHeight="1" x14ac:dyDescent="0.25">
      <c r="A49" s="69"/>
      <c r="B49" s="115"/>
      <c r="C49" s="77" t="s">
        <v>61</v>
      </c>
      <c r="D49" s="35"/>
      <c r="E49" s="33">
        <f>H49/F49</f>
        <v>1588.3</v>
      </c>
      <c r="F49" s="33">
        <v>0.2</v>
      </c>
      <c r="G49" s="33"/>
      <c r="H49" s="36">
        <f>'101_Wall c a'!B105</f>
        <v>317.66000000000003</v>
      </c>
      <c r="I49" s="70"/>
      <c r="J49" s="34"/>
      <c r="K49" s="70"/>
      <c r="L49" s="138"/>
      <c r="M49" s="78"/>
    </row>
    <row r="50" spans="1:15" ht="15.75" customHeight="1" x14ac:dyDescent="0.25">
      <c r="A50" s="69"/>
      <c r="B50" s="115"/>
      <c r="C50" s="77" t="s">
        <v>62</v>
      </c>
      <c r="D50" s="35"/>
      <c r="E50" s="33">
        <f>H50/F50</f>
        <v>1051.3</v>
      </c>
      <c r="F50" s="33">
        <v>0.3</v>
      </c>
      <c r="G50" s="33"/>
      <c r="H50" s="36">
        <f>'101_Wall c a'!B140</f>
        <v>315.39</v>
      </c>
      <c r="I50" s="70"/>
      <c r="J50" s="34"/>
      <c r="K50" s="70"/>
      <c r="L50" s="138"/>
      <c r="M50" s="78"/>
    </row>
    <row r="51" spans="1:15" ht="15.75" customHeight="1" x14ac:dyDescent="0.25">
      <c r="A51" s="69"/>
      <c r="B51" s="115"/>
      <c r="C51" s="30"/>
      <c r="D51" s="35"/>
      <c r="E51" s="33"/>
      <c r="F51" s="33"/>
      <c r="G51" s="33"/>
      <c r="H51" s="36"/>
      <c r="I51" s="70"/>
      <c r="J51" s="180"/>
      <c r="K51" s="70"/>
      <c r="L51" s="138"/>
      <c r="M51" s="78"/>
    </row>
    <row r="52" spans="1:15" ht="15.75" customHeight="1" x14ac:dyDescent="0.25">
      <c r="A52" s="69"/>
      <c r="B52" s="115"/>
      <c r="C52" s="30" t="str">
        <f>'103_Colonne_cls'!D11</f>
        <v>Pil_CLS_01</v>
      </c>
      <c r="D52" s="35">
        <f>'103_Colonne_cls'!C13</f>
        <v>2</v>
      </c>
      <c r="E52" s="33">
        <v>0.5</v>
      </c>
      <c r="F52" s="33">
        <v>0.4</v>
      </c>
      <c r="G52" s="33">
        <f>H52/F52/E52/D52</f>
        <v>4.45</v>
      </c>
      <c r="H52" s="36">
        <f>'103_Colonne_cls'!B13</f>
        <v>1.78</v>
      </c>
      <c r="I52" s="70"/>
      <c r="J52" s="180"/>
      <c r="K52" s="70"/>
      <c r="L52" s="138"/>
      <c r="M52" s="78"/>
      <c r="O52" s="127"/>
    </row>
    <row r="53" spans="1:15" ht="15.75" customHeight="1" x14ac:dyDescent="0.25">
      <c r="A53" s="69"/>
      <c r="B53" s="115"/>
      <c r="C53" s="30" t="str">
        <f>'103_Colonne_cls'!D2</f>
        <v>Pil_CLS_02</v>
      </c>
      <c r="D53" s="35">
        <f>'103_Colonne_cls'!C5</f>
        <v>3</v>
      </c>
      <c r="E53" s="33">
        <v>0.6</v>
      </c>
      <c r="F53" s="33">
        <v>0.6</v>
      </c>
      <c r="G53" s="33">
        <f>H53/F53/E53/D53</f>
        <v>1.6759259259259263</v>
      </c>
      <c r="H53" s="36">
        <f>'103_Colonne_cls'!B5</f>
        <v>1.81</v>
      </c>
      <c r="I53" s="70"/>
      <c r="J53" s="180"/>
      <c r="K53" s="70"/>
      <c r="L53" s="138"/>
      <c r="M53" s="78"/>
    </row>
    <row r="54" spans="1:15" ht="15.75" customHeight="1" x14ac:dyDescent="0.25">
      <c r="A54" s="69"/>
      <c r="B54" s="115"/>
      <c r="C54" s="30" t="str">
        <f>'103_Colonne_cls'!D8</f>
        <v>Pil_CLS_03</v>
      </c>
      <c r="D54" s="35">
        <f>'103_Colonne_cls'!C9</f>
        <v>2</v>
      </c>
      <c r="E54" s="33">
        <v>0.3</v>
      </c>
      <c r="F54" s="33">
        <v>0.3</v>
      </c>
      <c r="G54" s="33">
        <f>H54/F54/E54/D54</f>
        <v>3.833333333333333</v>
      </c>
      <c r="H54" s="36">
        <f>'103_Colonne_cls'!B9</f>
        <v>0.69</v>
      </c>
      <c r="I54" s="70"/>
      <c r="J54" s="180"/>
      <c r="K54" s="70"/>
      <c r="L54" s="138"/>
      <c r="M54" s="78"/>
    </row>
    <row r="55" spans="1:15" ht="15.75" customHeight="1" x14ac:dyDescent="0.25">
      <c r="A55" s="69"/>
      <c r="B55" s="115"/>
      <c r="C55" s="77"/>
      <c r="D55" s="35"/>
      <c r="E55" s="33"/>
      <c r="F55" s="33"/>
      <c r="G55" s="33"/>
      <c r="H55" s="36"/>
      <c r="I55" s="70"/>
      <c r="J55" s="180"/>
      <c r="K55" s="70"/>
      <c r="L55" s="138"/>
      <c r="M55" s="78"/>
    </row>
    <row r="56" spans="1:15" ht="15.75" customHeight="1" x14ac:dyDescent="0.25">
      <c r="A56" s="69"/>
      <c r="B56" s="115"/>
      <c r="C56" s="77" t="s">
        <v>436</v>
      </c>
      <c r="D56" s="35">
        <v>3</v>
      </c>
      <c r="E56" s="33">
        <v>0.2</v>
      </c>
      <c r="F56" s="33">
        <v>0.5</v>
      </c>
      <c r="G56" s="33">
        <f>H56/F56/E56/D56</f>
        <v>5.6999999999999993</v>
      </c>
      <c r="H56" s="36">
        <f>'104_Travi cls'!B50</f>
        <v>1.71</v>
      </c>
      <c r="I56" s="70"/>
      <c r="J56" s="180"/>
      <c r="K56" s="70"/>
      <c r="L56" s="138"/>
      <c r="M56" s="78"/>
    </row>
    <row r="57" spans="1:15" ht="15.75" customHeight="1" x14ac:dyDescent="0.25">
      <c r="A57" s="69"/>
      <c r="B57" s="115"/>
      <c r="C57" s="77" t="s">
        <v>437</v>
      </c>
      <c r="D57" s="35">
        <v>1</v>
      </c>
      <c r="E57" s="33">
        <v>0.3</v>
      </c>
      <c r="F57" s="33">
        <v>0.12</v>
      </c>
      <c r="G57" s="33">
        <f>H57/F57/E57/D57</f>
        <v>13.611111111111111</v>
      </c>
      <c r="H57" s="36">
        <f>'104_Travi cls'!B53</f>
        <v>0.49</v>
      </c>
      <c r="I57" s="70"/>
      <c r="J57" s="180"/>
      <c r="K57" s="70"/>
      <c r="L57" s="138"/>
      <c r="M57" s="78"/>
    </row>
    <row r="58" spans="1:15" ht="15.75" customHeight="1" x14ac:dyDescent="0.25">
      <c r="A58" s="69"/>
      <c r="B58" s="115"/>
      <c r="C58" s="77" t="s">
        <v>438</v>
      </c>
      <c r="D58" s="35">
        <v>3</v>
      </c>
      <c r="E58" s="33">
        <v>0.3</v>
      </c>
      <c r="F58" s="33">
        <v>0.55000000000000004</v>
      </c>
      <c r="G58" s="33">
        <f>H58/F58/E58/D58</f>
        <v>20.464646464646467</v>
      </c>
      <c r="H58" s="36">
        <f>'104_Travi cls'!B59</f>
        <v>10.130000000000001</v>
      </c>
      <c r="I58" s="70"/>
      <c r="J58" s="180"/>
      <c r="K58" s="70"/>
      <c r="L58" s="138"/>
      <c r="M58" s="78"/>
      <c r="O58" s="127"/>
    </row>
    <row r="59" spans="1:15" ht="15.75" customHeight="1" x14ac:dyDescent="0.25">
      <c r="A59" s="69"/>
      <c r="B59" s="115"/>
      <c r="C59" s="77"/>
      <c r="D59" s="35"/>
      <c r="E59" s="33"/>
      <c r="F59" s="33"/>
      <c r="G59" s="33"/>
      <c r="H59" s="36"/>
      <c r="I59" s="70"/>
      <c r="J59" s="180"/>
      <c r="K59" s="70"/>
      <c r="L59" s="138"/>
      <c r="M59" s="78"/>
    </row>
    <row r="60" spans="1:15" ht="15.75" customHeight="1" x14ac:dyDescent="0.25">
      <c r="A60" s="69"/>
      <c r="B60" s="115"/>
      <c r="C60" s="77" t="s">
        <v>77</v>
      </c>
      <c r="D60" s="35">
        <v>42</v>
      </c>
      <c r="E60" s="33">
        <v>0.18</v>
      </c>
      <c r="F60" s="33">
        <v>0.4</v>
      </c>
      <c r="G60" s="33">
        <f t="shared" ref="G60" si="4">H60/F60/E60/D60</f>
        <v>13.607804232804231</v>
      </c>
      <c r="H60" s="36">
        <f>'105_Travi waffle'!B44</f>
        <v>41.15</v>
      </c>
      <c r="I60" s="70"/>
      <c r="J60" s="180"/>
      <c r="K60" s="70"/>
      <c r="L60" s="138"/>
      <c r="M60" s="78"/>
    </row>
    <row r="61" spans="1:15" ht="15.75" customHeight="1" x14ac:dyDescent="0.25">
      <c r="A61" s="69"/>
      <c r="B61" s="115"/>
      <c r="C61" s="77" t="s">
        <v>78</v>
      </c>
      <c r="D61" s="35"/>
      <c r="E61" s="33">
        <f t="shared" ref="E61:E66" si="5">H61/F61</f>
        <v>245</v>
      </c>
      <c r="F61" s="33">
        <v>0.1</v>
      </c>
      <c r="G61" s="33"/>
      <c r="H61" s="36">
        <f>'106_Floor Waffle'!B4</f>
        <v>24.5</v>
      </c>
      <c r="I61" s="70"/>
      <c r="J61" s="180"/>
      <c r="K61" s="70"/>
      <c r="L61" s="138"/>
      <c r="M61" s="78"/>
    </row>
    <row r="62" spans="1:15" ht="15.75" customHeight="1" x14ac:dyDescent="0.25">
      <c r="A62" s="69"/>
      <c r="B62" s="115"/>
      <c r="C62" s="77" t="s">
        <v>186</v>
      </c>
      <c r="D62" s="35"/>
      <c r="E62" s="33">
        <f t="shared" si="5"/>
        <v>489.29999999999995</v>
      </c>
      <c r="F62" s="33">
        <v>0.2</v>
      </c>
      <c r="G62" s="33"/>
      <c r="H62" s="36">
        <f>'107_Floor CLS'!B17</f>
        <v>97.86</v>
      </c>
      <c r="I62" s="70"/>
      <c r="J62" s="180"/>
      <c r="K62" s="70"/>
      <c r="L62" s="138"/>
      <c r="M62" s="78"/>
    </row>
    <row r="63" spans="1:15" ht="15.75" customHeight="1" x14ac:dyDescent="0.25">
      <c r="A63" s="69"/>
      <c r="B63" s="115"/>
      <c r="C63" s="77" t="s">
        <v>187</v>
      </c>
      <c r="D63" s="35"/>
      <c r="E63" s="33">
        <f t="shared" si="5"/>
        <v>70.166666666666671</v>
      </c>
      <c r="F63" s="33">
        <v>0.24</v>
      </c>
      <c r="G63" s="33"/>
      <c r="H63" s="36">
        <f>'107_Floor CLS'!B21</f>
        <v>16.84</v>
      </c>
      <c r="I63" s="70"/>
      <c r="J63" s="180"/>
      <c r="K63" s="70"/>
      <c r="L63" s="138"/>
      <c r="M63" s="78"/>
    </row>
    <row r="64" spans="1:15" ht="15.75" customHeight="1" x14ac:dyDescent="0.25">
      <c r="A64" s="69"/>
      <c r="B64" s="115"/>
      <c r="C64" s="77" t="s">
        <v>188</v>
      </c>
      <c r="D64" s="35"/>
      <c r="E64" s="33">
        <f t="shared" si="5"/>
        <v>324.36666666666667</v>
      </c>
      <c r="F64" s="33">
        <v>0.3</v>
      </c>
      <c r="G64" s="33"/>
      <c r="H64" s="36">
        <f>'107_Floor CLS'!B25</f>
        <v>97.31</v>
      </c>
      <c r="I64" s="70"/>
      <c r="J64" s="180"/>
      <c r="K64" s="70"/>
      <c r="L64" s="138"/>
      <c r="M64" s="78"/>
    </row>
    <row r="65" spans="1:15" ht="15.75" customHeight="1" x14ac:dyDescent="0.25">
      <c r="A65" s="69"/>
      <c r="B65" s="115"/>
      <c r="C65" s="77" t="s">
        <v>189</v>
      </c>
      <c r="D65" s="35"/>
      <c r="E65" s="33">
        <f t="shared" si="5"/>
        <v>56.571428571428577</v>
      </c>
      <c r="F65" s="33">
        <v>0.42</v>
      </c>
      <c r="G65" s="33"/>
      <c r="H65" s="36">
        <f>'107_Floor CLS'!B29</f>
        <v>23.76</v>
      </c>
      <c r="I65" s="70"/>
      <c r="J65" s="180"/>
      <c r="K65" s="70"/>
      <c r="L65" s="138"/>
      <c r="M65" s="78"/>
    </row>
    <row r="66" spans="1:15" ht="15.75" customHeight="1" x14ac:dyDescent="0.25">
      <c r="A66" s="69"/>
      <c r="B66" s="115"/>
      <c r="C66" s="77" t="s">
        <v>190</v>
      </c>
      <c r="D66" s="35"/>
      <c r="E66" s="33">
        <f t="shared" si="5"/>
        <v>14.345454545454544</v>
      </c>
      <c r="F66" s="33">
        <v>0.55000000000000004</v>
      </c>
      <c r="G66" s="33"/>
      <c r="H66" s="36">
        <f>'107_Floor CLS'!B32</f>
        <v>7.89</v>
      </c>
      <c r="I66" s="70"/>
      <c r="J66" s="180"/>
      <c r="K66" s="70"/>
      <c r="L66" s="138"/>
      <c r="M66" s="78"/>
    </row>
    <row r="67" spans="1:15" ht="15.75" customHeight="1" x14ac:dyDescent="0.25">
      <c r="A67" s="69"/>
      <c r="B67" s="115"/>
      <c r="C67" s="77"/>
      <c r="D67" s="35"/>
      <c r="E67" s="33"/>
      <c r="F67" s="33"/>
      <c r="G67" s="33"/>
      <c r="H67" s="36"/>
      <c r="I67" s="70"/>
      <c r="J67" s="180"/>
      <c r="K67" s="70"/>
      <c r="L67" s="138"/>
      <c r="M67" s="78"/>
    </row>
    <row r="68" spans="1:15" ht="15.75" customHeight="1" x14ac:dyDescent="0.25">
      <c r="A68" s="69"/>
      <c r="B68" s="115"/>
      <c r="C68" s="77" t="s">
        <v>419</v>
      </c>
      <c r="D68" s="35"/>
      <c r="E68" s="33">
        <f>H68/F68</f>
        <v>682</v>
      </c>
      <c r="F68" s="33">
        <v>0.15</v>
      </c>
      <c r="G68" s="33"/>
      <c r="H68" s="36">
        <f>'107_Floor CLS'!B3</f>
        <v>102.3</v>
      </c>
      <c r="I68" s="70"/>
      <c r="J68" s="180"/>
      <c r="K68" s="70"/>
      <c r="L68" s="138"/>
      <c r="M68" s="78"/>
    </row>
    <row r="69" spans="1:15" ht="15.75" customHeight="1" x14ac:dyDescent="0.25">
      <c r="A69" s="69"/>
      <c r="B69" s="115"/>
      <c r="C69" s="77"/>
      <c r="D69" s="35"/>
      <c r="E69" s="33"/>
      <c r="F69" s="33"/>
      <c r="G69" s="33"/>
      <c r="H69" s="36"/>
      <c r="I69" s="70"/>
      <c r="J69" s="180"/>
      <c r="K69" s="70"/>
      <c r="L69" s="138"/>
      <c r="M69" s="78"/>
    </row>
    <row r="70" spans="1:15" ht="15.75" customHeight="1" x14ac:dyDescent="0.25">
      <c r="A70" s="69"/>
      <c r="B70" s="115"/>
      <c r="C70" s="77" t="s">
        <v>79</v>
      </c>
      <c r="D70" s="35"/>
      <c r="E70" s="33"/>
      <c r="F70" s="33"/>
      <c r="G70" s="33"/>
      <c r="H70" s="36">
        <f>'109_Scale CLS'!B8</f>
        <v>11.79</v>
      </c>
      <c r="I70" s="70"/>
      <c r="J70" s="180"/>
      <c r="K70" s="70"/>
      <c r="L70" s="138"/>
      <c r="M70" s="78"/>
    </row>
    <row r="71" spans="1:15" ht="18" customHeight="1" x14ac:dyDescent="0.25">
      <c r="A71" s="69"/>
      <c r="B71" s="115"/>
      <c r="C71" s="26" t="s">
        <v>17</v>
      </c>
      <c r="D71" s="37"/>
      <c r="E71" s="38"/>
      <c r="F71" s="38"/>
      <c r="G71" s="38"/>
      <c r="H71" s="39"/>
      <c r="I71" s="28">
        <f>SUM(H49:H71)</f>
        <v>1073.06</v>
      </c>
      <c r="J71" s="74" t="s">
        <v>22</v>
      </c>
      <c r="K71" s="28">
        <v>349.81</v>
      </c>
      <c r="L71" s="144">
        <v>0.29239999999999999</v>
      </c>
      <c r="M71" s="29">
        <f>I71*K71</f>
        <v>375367.11859999999</v>
      </c>
      <c r="N71" s="145">
        <f>M71*L71</f>
        <v>109757.34547864</v>
      </c>
      <c r="O71" s="127"/>
    </row>
    <row r="72" spans="1:15" ht="15.75" customHeight="1" x14ac:dyDescent="0.25">
      <c r="A72" s="69"/>
      <c r="B72" s="115"/>
      <c r="C72" s="26"/>
      <c r="D72" s="37"/>
      <c r="E72" s="38"/>
      <c r="F72" s="38"/>
      <c r="G72" s="38"/>
      <c r="H72" s="39"/>
      <c r="I72" s="28"/>
      <c r="J72" s="40"/>
      <c r="K72" s="28"/>
      <c r="L72" s="139"/>
      <c r="M72" s="29"/>
    </row>
    <row r="73" spans="1:15" ht="15.75" customHeight="1" x14ac:dyDescent="0.25">
      <c r="A73" s="178">
        <f>A47+1</f>
        <v>4</v>
      </c>
      <c r="B73" s="115" t="s">
        <v>264</v>
      </c>
      <c r="C73" s="30" t="s">
        <v>263</v>
      </c>
      <c r="D73" s="35"/>
      <c r="E73" s="33"/>
      <c r="F73" s="33"/>
      <c r="G73" s="33"/>
      <c r="H73" s="36"/>
      <c r="I73" s="70"/>
      <c r="J73" s="34"/>
      <c r="K73" s="70"/>
      <c r="L73" s="138"/>
      <c r="M73" s="71"/>
    </row>
    <row r="74" spans="1:15" ht="199.5" customHeight="1" x14ac:dyDescent="0.25">
      <c r="A74" s="178"/>
      <c r="B74" s="115" t="s">
        <v>265</v>
      </c>
      <c r="C74" s="52" t="s">
        <v>266</v>
      </c>
      <c r="D74" s="35"/>
      <c r="E74" s="73" t="s">
        <v>21</v>
      </c>
      <c r="F74" s="73" t="s">
        <v>24</v>
      </c>
      <c r="G74" s="33"/>
      <c r="H74" s="39" t="s">
        <v>18</v>
      </c>
      <c r="I74" s="70"/>
      <c r="J74" s="34"/>
      <c r="K74" s="70"/>
      <c r="L74" s="138"/>
      <c r="M74" s="71"/>
    </row>
    <row r="75" spans="1:15" ht="15.75" customHeight="1" x14ac:dyDescent="0.25">
      <c r="A75" s="178"/>
      <c r="B75" s="182"/>
      <c r="C75" s="150" t="str">
        <f t="shared" ref="C75:C80" si="6">C28</f>
        <v>PL_001</v>
      </c>
      <c r="D75" s="35"/>
      <c r="E75" s="33">
        <f t="shared" ref="E75:E80" si="7">H28</f>
        <v>57.73</v>
      </c>
      <c r="F75" s="33">
        <v>100</v>
      </c>
      <c r="G75" s="33"/>
      <c r="H75" s="36">
        <f>+PRODUCT(E75:G75)</f>
        <v>5773</v>
      </c>
      <c r="I75" s="70"/>
      <c r="J75" s="34"/>
      <c r="K75" s="70"/>
      <c r="L75" s="138"/>
      <c r="M75" s="71"/>
    </row>
    <row r="76" spans="1:15" ht="15.75" customHeight="1" x14ac:dyDescent="0.25">
      <c r="A76" s="178"/>
      <c r="B76" s="182"/>
      <c r="C76" s="150" t="str">
        <f t="shared" si="6"/>
        <v>PL_002</v>
      </c>
      <c r="D76" s="35"/>
      <c r="E76" s="33">
        <f t="shared" si="7"/>
        <v>208.32</v>
      </c>
      <c r="F76" s="33">
        <v>100</v>
      </c>
      <c r="G76" s="33"/>
      <c r="H76" s="36">
        <f>+PRODUCT(E76:G76)</f>
        <v>20832</v>
      </c>
      <c r="I76" s="70"/>
      <c r="J76" s="34"/>
      <c r="K76" s="70"/>
      <c r="L76" s="138"/>
      <c r="M76" s="71"/>
    </row>
    <row r="77" spans="1:15" ht="15.75" customHeight="1" x14ac:dyDescent="0.25">
      <c r="A77" s="178"/>
      <c r="B77" s="182"/>
      <c r="C77" s="150" t="str">
        <f t="shared" si="6"/>
        <v>PL_003</v>
      </c>
      <c r="D77" s="35"/>
      <c r="E77" s="33">
        <f t="shared" si="7"/>
        <v>2.89</v>
      </c>
      <c r="F77" s="33">
        <v>100</v>
      </c>
      <c r="G77" s="33"/>
      <c r="H77" s="36">
        <f>+PRODUCT(E77:G77)</f>
        <v>289</v>
      </c>
      <c r="I77" s="70"/>
      <c r="J77" s="34"/>
      <c r="K77" s="70"/>
      <c r="L77" s="138"/>
      <c r="M77" s="71"/>
    </row>
    <row r="78" spans="1:15" ht="15.75" customHeight="1" x14ac:dyDescent="0.25">
      <c r="A78" s="178"/>
      <c r="B78" s="182"/>
      <c r="C78" s="150" t="str">
        <f t="shared" si="6"/>
        <v>PL_004</v>
      </c>
      <c r="D78" s="35"/>
      <c r="E78" s="33">
        <f t="shared" si="7"/>
        <v>408.29</v>
      </c>
      <c r="F78" s="33">
        <v>100</v>
      </c>
      <c r="G78" s="33"/>
      <c r="H78" s="36">
        <f>+PRODUCT(E78:G78)</f>
        <v>40829</v>
      </c>
      <c r="I78" s="70"/>
      <c r="J78" s="34"/>
      <c r="K78" s="70"/>
      <c r="L78" s="138"/>
      <c r="M78" s="71"/>
    </row>
    <row r="79" spans="1:15" ht="15.75" customHeight="1" x14ac:dyDescent="0.25">
      <c r="A79" s="178"/>
      <c r="B79" s="182"/>
      <c r="C79" s="150" t="str">
        <f t="shared" si="6"/>
        <v>PL_005</v>
      </c>
      <c r="D79" s="35"/>
      <c r="E79" s="33">
        <f t="shared" si="7"/>
        <v>6.12</v>
      </c>
      <c r="F79" s="33">
        <v>100</v>
      </c>
      <c r="G79" s="33"/>
      <c r="H79" s="36">
        <f t="shared" ref="H79:H88" si="8">+PRODUCT(E79:G79)</f>
        <v>612</v>
      </c>
      <c r="I79" s="70"/>
      <c r="J79" s="34"/>
      <c r="K79" s="70"/>
      <c r="L79" s="138"/>
      <c r="M79" s="71"/>
    </row>
    <row r="80" spans="1:15" ht="15.75" customHeight="1" x14ac:dyDescent="0.25">
      <c r="A80" s="178"/>
      <c r="B80" s="182"/>
      <c r="C80" s="150" t="str">
        <f t="shared" si="6"/>
        <v>PL_006</v>
      </c>
      <c r="D80" s="35"/>
      <c r="E80" s="33">
        <f t="shared" si="7"/>
        <v>52.17</v>
      </c>
      <c r="F80" s="33">
        <v>100</v>
      </c>
      <c r="G80" s="33"/>
      <c r="H80" s="36">
        <f t="shared" si="8"/>
        <v>5217</v>
      </c>
      <c r="I80" s="70"/>
      <c r="J80" s="34"/>
      <c r="K80" s="70"/>
      <c r="L80" s="138"/>
      <c r="M80" s="71"/>
    </row>
    <row r="81" spans="1:13" ht="15.75" customHeight="1" x14ac:dyDescent="0.25">
      <c r="A81" s="178"/>
      <c r="B81" s="182"/>
      <c r="C81" s="150"/>
      <c r="D81" s="35"/>
      <c r="E81" s="33"/>
      <c r="F81" s="33"/>
      <c r="G81" s="33"/>
      <c r="H81" s="36"/>
      <c r="I81" s="70"/>
      <c r="J81" s="34"/>
      <c r="K81" s="70"/>
      <c r="L81" s="138"/>
      <c r="M81" s="71"/>
    </row>
    <row r="82" spans="1:13" ht="15.75" customHeight="1" x14ac:dyDescent="0.25">
      <c r="A82" s="178"/>
      <c r="B82" s="182"/>
      <c r="C82" s="52" t="str">
        <f t="shared" ref="C82:C88" si="9">C35</f>
        <v>Cordolo base scala</v>
      </c>
      <c r="D82" s="35"/>
      <c r="E82" s="33">
        <f t="shared" ref="E82:E88" si="10">H35</f>
        <v>0.39</v>
      </c>
      <c r="F82" s="33">
        <v>100</v>
      </c>
      <c r="G82" s="33"/>
      <c r="H82" s="36">
        <f t="shared" si="8"/>
        <v>39</v>
      </c>
      <c r="I82" s="70"/>
      <c r="J82" s="34"/>
      <c r="K82" s="70"/>
      <c r="L82" s="138"/>
      <c r="M82" s="71"/>
    </row>
    <row r="83" spans="1:13" ht="15.75" customHeight="1" x14ac:dyDescent="0.25">
      <c r="A83" s="178"/>
      <c r="B83" s="182"/>
      <c r="C83" s="52" t="str">
        <f t="shared" si="9"/>
        <v>Cordolo 30x75</v>
      </c>
      <c r="D83" s="35"/>
      <c r="E83" s="33">
        <f t="shared" si="10"/>
        <v>3.75</v>
      </c>
      <c r="F83" s="33">
        <v>100</v>
      </c>
      <c r="G83" s="33"/>
      <c r="H83" s="36">
        <f t="shared" si="8"/>
        <v>375</v>
      </c>
      <c r="I83" s="70"/>
      <c r="J83" s="34"/>
      <c r="K83" s="70"/>
      <c r="L83" s="138"/>
      <c r="M83" s="71"/>
    </row>
    <row r="84" spans="1:13" ht="15.75" customHeight="1" x14ac:dyDescent="0.25">
      <c r="A84" s="178"/>
      <c r="B84" s="182"/>
      <c r="C84" s="52" t="str">
        <f t="shared" si="9"/>
        <v>Cordolo 30x183</v>
      </c>
      <c r="D84" s="35"/>
      <c r="E84" s="33">
        <f t="shared" si="10"/>
        <v>85.73</v>
      </c>
      <c r="F84" s="33">
        <v>100</v>
      </c>
      <c r="G84" s="33"/>
      <c r="H84" s="36">
        <f t="shared" si="8"/>
        <v>8573</v>
      </c>
      <c r="I84" s="70"/>
      <c r="J84" s="34"/>
      <c r="K84" s="70"/>
      <c r="L84" s="138"/>
      <c r="M84" s="71"/>
    </row>
    <row r="85" spans="1:13" ht="15.75" customHeight="1" x14ac:dyDescent="0.25">
      <c r="A85" s="178"/>
      <c r="B85" s="182"/>
      <c r="C85" s="52" t="str">
        <f t="shared" si="9"/>
        <v>Cordolo 35x183</v>
      </c>
      <c r="D85" s="35"/>
      <c r="E85" s="33">
        <f t="shared" si="10"/>
        <v>8.02</v>
      </c>
      <c r="F85" s="33">
        <v>100</v>
      </c>
      <c r="G85" s="33"/>
      <c r="H85" s="36">
        <f t="shared" si="8"/>
        <v>802</v>
      </c>
      <c r="I85" s="70"/>
      <c r="J85" s="34"/>
      <c r="K85" s="70"/>
      <c r="L85" s="138"/>
      <c r="M85" s="71"/>
    </row>
    <row r="86" spans="1:13" ht="15.75" customHeight="1" x14ac:dyDescent="0.25">
      <c r="A86" s="178"/>
      <c r="B86" s="182"/>
      <c r="C86" s="52" t="str">
        <f t="shared" si="9"/>
        <v>Cordolo 40x105</v>
      </c>
      <c r="D86" s="35"/>
      <c r="E86" s="33">
        <f t="shared" si="10"/>
        <v>1.52</v>
      </c>
      <c r="F86" s="33">
        <v>100</v>
      </c>
      <c r="G86" s="33"/>
      <c r="H86" s="36">
        <f t="shared" si="8"/>
        <v>152</v>
      </c>
      <c r="I86" s="70"/>
      <c r="J86" s="34"/>
      <c r="K86" s="70"/>
      <c r="L86" s="138"/>
      <c r="M86" s="71"/>
    </row>
    <row r="87" spans="1:13" ht="15.75" customHeight="1" x14ac:dyDescent="0.25">
      <c r="A87" s="178"/>
      <c r="B87" s="182"/>
      <c r="C87" s="52" t="str">
        <f t="shared" si="9"/>
        <v>Cordolo 40x190</v>
      </c>
      <c r="D87" s="35"/>
      <c r="E87" s="33">
        <f t="shared" si="10"/>
        <v>1.1499999999999999</v>
      </c>
      <c r="F87" s="33">
        <v>100</v>
      </c>
      <c r="G87" s="33"/>
      <c r="H87" s="36">
        <f t="shared" si="8"/>
        <v>114.99999999999999</v>
      </c>
      <c r="I87" s="70"/>
      <c r="J87" s="34"/>
      <c r="K87" s="70"/>
      <c r="L87" s="138"/>
      <c r="M87" s="71"/>
    </row>
    <row r="88" spans="1:13" ht="15.75" customHeight="1" x14ac:dyDescent="0.25">
      <c r="A88" s="178"/>
      <c r="B88" s="182"/>
      <c r="C88" s="52" t="str">
        <f t="shared" si="9"/>
        <v>Cordolo 60x145</v>
      </c>
      <c r="D88" s="35"/>
      <c r="E88" s="33">
        <f t="shared" si="10"/>
        <v>7.33</v>
      </c>
      <c r="F88" s="33">
        <v>100</v>
      </c>
      <c r="G88" s="33"/>
      <c r="H88" s="36">
        <f t="shared" si="8"/>
        <v>733</v>
      </c>
      <c r="I88" s="70"/>
      <c r="J88" s="34"/>
      <c r="K88" s="70"/>
      <c r="L88" s="138"/>
      <c r="M88" s="71"/>
    </row>
    <row r="89" spans="1:13" ht="15.75" customHeight="1" x14ac:dyDescent="0.25">
      <c r="A89" s="178"/>
      <c r="B89" s="182"/>
      <c r="C89" s="150"/>
      <c r="D89" s="35"/>
      <c r="E89" s="33"/>
      <c r="F89" s="33"/>
      <c r="G89" s="33"/>
      <c r="H89" s="36"/>
      <c r="I89" s="70"/>
      <c r="J89" s="34"/>
      <c r="K89" s="70"/>
      <c r="L89" s="138"/>
      <c r="M89" s="71"/>
    </row>
    <row r="90" spans="1:13" ht="15.75" customHeight="1" x14ac:dyDescent="0.25">
      <c r="A90" s="178"/>
      <c r="B90" s="182"/>
      <c r="C90" s="77" t="s">
        <v>61</v>
      </c>
      <c r="D90" s="35"/>
      <c r="E90" s="33">
        <f>H49</f>
        <v>317.66000000000003</v>
      </c>
      <c r="F90" s="33">
        <v>120</v>
      </c>
      <c r="G90" s="33"/>
      <c r="H90" s="36">
        <f>+PRODUCT(E90:G90)</f>
        <v>38119.200000000004</v>
      </c>
      <c r="I90" s="70"/>
      <c r="J90" s="34"/>
      <c r="K90" s="70"/>
      <c r="L90" s="138"/>
      <c r="M90" s="71"/>
    </row>
    <row r="91" spans="1:13" ht="15.75" customHeight="1" x14ac:dyDescent="0.25">
      <c r="A91" s="178"/>
      <c r="B91" s="182"/>
      <c r="C91" s="77" t="s">
        <v>62</v>
      </c>
      <c r="D91" s="79"/>
      <c r="E91" s="33">
        <f>H50</f>
        <v>315.39</v>
      </c>
      <c r="F91" s="33">
        <v>130</v>
      </c>
      <c r="G91" s="33"/>
      <c r="H91" s="36">
        <f t="shared" ref="H91:H99" si="11">+PRODUCT(E91:G91)</f>
        <v>41000.699999999997</v>
      </c>
      <c r="I91" s="70"/>
      <c r="J91" s="34"/>
      <c r="K91" s="70"/>
      <c r="L91" s="138"/>
      <c r="M91" s="71"/>
    </row>
    <row r="92" spans="1:13" ht="15.75" customHeight="1" x14ac:dyDescent="0.25">
      <c r="A92" s="178"/>
      <c r="B92" s="182"/>
      <c r="C92" s="77"/>
      <c r="D92" s="79"/>
      <c r="E92" s="33"/>
      <c r="F92" s="33"/>
      <c r="G92" s="33"/>
      <c r="H92" s="36"/>
      <c r="I92" s="70"/>
      <c r="J92" s="34"/>
      <c r="K92" s="70"/>
      <c r="L92" s="138"/>
      <c r="M92" s="71"/>
    </row>
    <row r="93" spans="1:13" ht="15.75" customHeight="1" x14ac:dyDescent="0.25">
      <c r="A93" s="178"/>
      <c r="B93" s="182"/>
      <c r="C93" s="77" t="s">
        <v>69</v>
      </c>
      <c r="D93" s="79"/>
      <c r="E93" s="33">
        <f>H53</f>
        <v>1.81</v>
      </c>
      <c r="F93" s="33">
        <v>200</v>
      </c>
      <c r="G93" s="33"/>
      <c r="H93" s="36">
        <f>+PRODUCT(E93:G93)</f>
        <v>362</v>
      </c>
      <c r="I93" s="70"/>
      <c r="J93" s="34"/>
      <c r="K93" s="70"/>
      <c r="L93" s="138"/>
      <c r="M93" s="71"/>
    </row>
    <row r="94" spans="1:13" ht="15.75" customHeight="1" x14ac:dyDescent="0.25">
      <c r="A94" s="178"/>
      <c r="B94" s="182"/>
      <c r="C94" s="77" t="s">
        <v>70</v>
      </c>
      <c r="D94" s="79"/>
      <c r="E94" s="33">
        <f>H52</f>
        <v>1.78</v>
      </c>
      <c r="F94" s="33">
        <v>200</v>
      </c>
      <c r="G94" s="33"/>
      <c r="H94" s="36">
        <f t="shared" si="11"/>
        <v>356</v>
      </c>
      <c r="I94" s="70"/>
      <c r="J94" s="34"/>
      <c r="K94" s="70"/>
      <c r="L94" s="138"/>
      <c r="M94" s="71"/>
    </row>
    <row r="95" spans="1:13" ht="15.75" customHeight="1" x14ac:dyDescent="0.25">
      <c r="A95" s="178"/>
      <c r="B95" s="182"/>
      <c r="C95" s="77" t="s">
        <v>138</v>
      </c>
      <c r="D95" s="79"/>
      <c r="E95" s="33">
        <f>H54</f>
        <v>0.69</v>
      </c>
      <c r="F95" s="33">
        <v>200</v>
      </c>
      <c r="G95" s="33"/>
      <c r="H95" s="36">
        <f t="shared" si="11"/>
        <v>138</v>
      </c>
      <c r="I95" s="70"/>
      <c r="J95" s="34"/>
      <c r="K95" s="70"/>
      <c r="L95" s="138"/>
      <c r="M95" s="71"/>
    </row>
    <row r="96" spans="1:13" ht="15.75" customHeight="1" x14ac:dyDescent="0.25">
      <c r="A96" s="178"/>
      <c r="B96" s="182"/>
      <c r="C96" s="77"/>
      <c r="D96" s="79"/>
      <c r="E96" s="33"/>
      <c r="F96" s="33"/>
      <c r="G96" s="33"/>
      <c r="H96" s="36"/>
      <c r="I96" s="70"/>
      <c r="J96" s="34"/>
      <c r="K96" s="70"/>
      <c r="L96" s="138"/>
      <c r="M96" s="71"/>
    </row>
    <row r="97" spans="1:15" ht="15.75" customHeight="1" x14ac:dyDescent="0.25">
      <c r="A97" s="178"/>
      <c r="B97" s="182"/>
      <c r="C97" s="77" t="str">
        <f>C56</f>
        <v>Trave 20x50</v>
      </c>
      <c r="D97" s="79"/>
      <c r="E97" s="33">
        <f>H56</f>
        <v>1.71</v>
      </c>
      <c r="F97" s="33">
        <v>140</v>
      </c>
      <c r="G97" s="33"/>
      <c r="H97" s="36">
        <f t="shared" si="11"/>
        <v>239.4</v>
      </c>
      <c r="I97" s="70"/>
      <c r="J97" s="34"/>
      <c r="K97" s="70"/>
      <c r="L97" s="138"/>
      <c r="M97" s="71"/>
    </row>
    <row r="98" spans="1:15" ht="16.5" customHeight="1" x14ac:dyDescent="0.25">
      <c r="A98" s="178"/>
      <c r="B98" s="182"/>
      <c r="C98" s="77" t="str">
        <f>C57</f>
        <v>Trave 30x12</v>
      </c>
      <c r="D98" s="79"/>
      <c r="E98" s="33">
        <f>H57</f>
        <v>0.49</v>
      </c>
      <c r="F98" s="33">
        <v>140</v>
      </c>
      <c r="G98" s="33"/>
      <c r="H98" s="36">
        <f t="shared" si="11"/>
        <v>68.599999999999994</v>
      </c>
      <c r="I98" s="70"/>
      <c r="J98" s="34"/>
      <c r="K98" s="70"/>
      <c r="L98" s="138"/>
      <c r="M98" s="71"/>
    </row>
    <row r="99" spans="1:15" ht="16.5" customHeight="1" x14ac:dyDescent="0.25">
      <c r="A99" s="178"/>
      <c r="B99" s="182"/>
      <c r="C99" s="77" t="str">
        <f>C58</f>
        <v>Trave 30x55</v>
      </c>
      <c r="D99" s="79"/>
      <c r="E99" s="33">
        <f>H58</f>
        <v>10.130000000000001</v>
      </c>
      <c r="F99" s="33">
        <v>140</v>
      </c>
      <c r="G99" s="33"/>
      <c r="H99" s="36">
        <f t="shared" si="11"/>
        <v>1418.2</v>
      </c>
      <c r="I99" s="70"/>
      <c r="J99" s="34"/>
      <c r="K99" s="70"/>
      <c r="L99" s="138"/>
      <c r="M99" s="71"/>
      <c r="O99" s="127"/>
    </row>
    <row r="100" spans="1:15" ht="15.75" customHeight="1" x14ac:dyDescent="0.25">
      <c r="A100" s="178"/>
      <c r="B100" s="182"/>
      <c r="C100" s="77"/>
      <c r="D100" s="79"/>
      <c r="E100" s="33"/>
      <c r="F100" s="33"/>
      <c r="G100" s="33"/>
      <c r="H100" s="36"/>
      <c r="I100" s="70"/>
      <c r="J100" s="34"/>
      <c r="K100" s="70"/>
      <c r="L100" s="138"/>
      <c r="M100" s="71"/>
    </row>
    <row r="101" spans="1:15" ht="15.75" customHeight="1" x14ac:dyDescent="0.25">
      <c r="A101" s="178"/>
      <c r="B101" s="182"/>
      <c r="C101" s="77" t="str">
        <f t="shared" ref="C101:C107" si="12">C60</f>
        <v>Solaio waffle travi</v>
      </c>
      <c r="D101" s="79"/>
      <c r="E101" s="33">
        <f t="shared" ref="E101:E107" si="13">H60</f>
        <v>41.15</v>
      </c>
      <c r="F101" s="33">
        <v>240</v>
      </c>
      <c r="G101" s="33"/>
      <c r="H101" s="36">
        <f t="shared" ref="H101:H111" si="14">+PRODUCT(E101:G101)</f>
        <v>9876</v>
      </c>
      <c r="I101" s="70"/>
      <c r="J101" s="34"/>
      <c r="K101" s="70"/>
      <c r="L101" s="138"/>
      <c r="M101" s="71"/>
    </row>
    <row r="102" spans="1:15" ht="15.75" customHeight="1" x14ac:dyDescent="0.25">
      <c r="A102" s="178"/>
      <c r="B102" s="182"/>
      <c r="C102" s="77" t="str">
        <f t="shared" si="12"/>
        <v xml:space="preserve">Solaio waffle </v>
      </c>
      <c r="D102" s="79"/>
      <c r="E102" s="33">
        <f t="shared" si="13"/>
        <v>24.5</v>
      </c>
      <c r="F102" s="33">
        <v>150</v>
      </c>
      <c r="G102" s="33"/>
      <c r="H102" s="36">
        <f>+PRODUCT(E102:G102)</f>
        <v>3675</v>
      </c>
      <c r="I102" s="70"/>
      <c r="J102" s="34"/>
      <c r="K102" s="70"/>
      <c r="L102" s="138"/>
      <c r="M102" s="71"/>
    </row>
    <row r="103" spans="1:15" ht="15.75" customHeight="1" x14ac:dyDescent="0.25">
      <c r="A103" s="178"/>
      <c r="B103" s="182"/>
      <c r="C103" s="77" t="str">
        <f t="shared" si="12"/>
        <v>Solaio CLS 20cm</v>
      </c>
      <c r="D103" s="79"/>
      <c r="E103" s="33">
        <f t="shared" si="13"/>
        <v>97.86</v>
      </c>
      <c r="F103" s="33">
        <v>150</v>
      </c>
      <c r="G103" s="33"/>
      <c r="H103" s="36">
        <f t="shared" si="14"/>
        <v>14679</v>
      </c>
      <c r="I103" s="70"/>
      <c r="J103" s="34"/>
      <c r="K103" s="70"/>
      <c r="L103" s="138"/>
      <c r="M103" s="71"/>
    </row>
    <row r="104" spans="1:15" ht="15.75" customHeight="1" x14ac:dyDescent="0.25">
      <c r="A104" s="178"/>
      <c r="B104" s="182"/>
      <c r="C104" s="77" t="str">
        <f t="shared" si="12"/>
        <v>Solaio CLS 24cm</v>
      </c>
      <c r="D104" s="79"/>
      <c r="E104" s="33">
        <f t="shared" si="13"/>
        <v>16.84</v>
      </c>
      <c r="F104" s="33">
        <v>150</v>
      </c>
      <c r="G104" s="33"/>
      <c r="H104" s="36">
        <f t="shared" si="14"/>
        <v>2526</v>
      </c>
      <c r="I104" s="70"/>
      <c r="J104" s="34"/>
      <c r="K104" s="70"/>
      <c r="L104" s="138"/>
      <c r="M104" s="71"/>
    </row>
    <row r="105" spans="1:15" ht="15.75" customHeight="1" x14ac:dyDescent="0.25">
      <c r="A105" s="178"/>
      <c r="B105" s="182"/>
      <c r="C105" s="77" t="str">
        <f t="shared" si="12"/>
        <v>Solaio CLS 30cm</v>
      </c>
      <c r="D105" s="79"/>
      <c r="E105" s="33">
        <f t="shared" si="13"/>
        <v>97.31</v>
      </c>
      <c r="F105" s="33">
        <v>150</v>
      </c>
      <c r="G105" s="33"/>
      <c r="H105" s="36">
        <f t="shared" si="14"/>
        <v>14596.5</v>
      </c>
      <c r="I105" s="70"/>
      <c r="J105" s="34"/>
      <c r="K105" s="70"/>
      <c r="L105" s="138"/>
      <c r="M105" s="71"/>
    </row>
    <row r="106" spans="1:15" ht="15.75" customHeight="1" x14ac:dyDescent="0.25">
      <c r="A106" s="178"/>
      <c r="B106" s="182"/>
      <c r="C106" s="77" t="str">
        <f t="shared" si="12"/>
        <v>Solaio CLS 42cm</v>
      </c>
      <c r="D106" s="79"/>
      <c r="E106" s="33">
        <f t="shared" si="13"/>
        <v>23.76</v>
      </c>
      <c r="F106" s="33">
        <v>150</v>
      </c>
      <c r="G106" s="33"/>
      <c r="H106" s="36">
        <f t="shared" si="14"/>
        <v>3564.0000000000005</v>
      </c>
      <c r="I106" s="70"/>
      <c r="J106" s="34"/>
      <c r="K106" s="70"/>
      <c r="L106" s="138"/>
      <c r="M106" s="71"/>
    </row>
    <row r="107" spans="1:15" ht="15.75" customHeight="1" x14ac:dyDescent="0.25">
      <c r="A107" s="178"/>
      <c r="B107" s="182"/>
      <c r="C107" s="77" t="str">
        <f t="shared" si="12"/>
        <v>Solaio CLS 55cm</v>
      </c>
      <c r="D107" s="79"/>
      <c r="E107" s="33">
        <f t="shared" si="13"/>
        <v>7.89</v>
      </c>
      <c r="F107" s="33">
        <v>150</v>
      </c>
      <c r="G107" s="33"/>
      <c r="H107" s="36">
        <f t="shared" si="14"/>
        <v>1183.5</v>
      </c>
      <c r="I107" s="70"/>
      <c r="J107" s="34"/>
      <c r="K107" s="70"/>
      <c r="L107" s="138"/>
      <c r="M107" s="71"/>
    </row>
    <row r="108" spans="1:15" ht="15.75" customHeight="1" x14ac:dyDescent="0.25">
      <c r="A108" s="178"/>
      <c r="B108" s="182"/>
      <c r="C108" s="77"/>
      <c r="D108" s="79"/>
      <c r="E108" s="33"/>
      <c r="F108" s="33"/>
      <c r="G108" s="33"/>
      <c r="H108" s="36"/>
      <c r="I108" s="70"/>
      <c r="J108" s="34"/>
      <c r="K108" s="70"/>
      <c r="L108" s="138"/>
      <c r="M108" s="71"/>
    </row>
    <row r="109" spans="1:15" ht="15.75" customHeight="1" x14ac:dyDescent="0.25">
      <c r="A109" s="178"/>
      <c r="B109" s="182"/>
      <c r="C109" s="77" t="str">
        <f>C68</f>
        <v>Cappa Igloo CLS 15cm</v>
      </c>
      <c r="D109" s="79"/>
      <c r="E109" s="33">
        <f>H68</f>
        <v>102.3</v>
      </c>
      <c r="F109" s="33">
        <v>80</v>
      </c>
      <c r="G109" s="33"/>
      <c r="H109" s="36">
        <f t="shared" si="14"/>
        <v>8184</v>
      </c>
      <c r="I109" s="70"/>
      <c r="J109" s="34"/>
      <c r="K109" s="70"/>
      <c r="L109" s="138"/>
      <c r="M109" s="71"/>
    </row>
    <row r="110" spans="1:15" ht="15.75" customHeight="1" x14ac:dyDescent="0.25">
      <c r="A110" s="178"/>
      <c r="B110" s="182"/>
      <c r="C110" s="77"/>
      <c r="D110" s="79"/>
      <c r="E110" s="33"/>
      <c r="F110" s="33"/>
      <c r="G110" s="33"/>
      <c r="H110" s="36"/>
      <c r="I110" s="70"/>
      <c r="J110" s="34"/>
      <c r="K110" s="70"/>
      <c r="L110" s="138"/>
      <c r="M110" s="71"/>
    </row>
    <row r="111" spans="1:15" ht="15.75" customHeight="1" x14ac:dyDescent="0.25">
      <c r="A111" s="178"/>
      <c r="B111" s="182"/>
      <c r="C111" s="77" t="s">
        <v>79</v>
      </c>
      <c r="D111" s="79"/>
      <c r="E111" s="33">
        <f>H70</f>
        <v>11.79</v>
      </c>
      <c r="F111" s="33">
        <v>180</v>
      </c>
      <c r="G111" s="33"/>
      <c r="H111" s="36">
        <f t="shared" si="14"/>
        <v>2122.1999999999998</v>
      </c>
      <c r="I111" s="70"/>
      <c r="J111" s="34"/>
      <c r="K111" s="70"/>
      <c r="L111" s="138"/>
      <c r="M111" s="71"/>
    </row>
    <row r="112" spans="1:15" ht="33.75" customHeight="1" x14ac:dyDescent="0.25">
      <c r="A112" s="178"/>
      <c r="B112" s="115"/>
      <c r="C112" s="26" t="s">
        <v>17</v>
      </c>
      <c r="D112" s="37"/>
      <c r="E112" s="38"/>
      <c r="F112" s="38"/>
      <c r="G112" s="38"/>
      <c r="H112" s="36"/>
      <c r="I112" s="28">
        <f>SUM(H75:H111)</f>
        <v>226449.30000000005</v>
      </c>
      <c r="J112" s="40" t="s">
        <v>18</v>
      </c>
      <c r="K112" s="28">
        <v>1.71</v>
      </c>
      <c r="L112" s="144">
        <v>0.37459999999999999</v>
      </c>
      <c r="M112" s="29">
        <f>I112*K112</f>
        <v>387228.30300000007</v>
      </c>
      <c r="N112" s="145">
        <f>M112*L112</f>
        <v>145055.72230380002</v>
      </c>
    </row>
    <row r="113" spans="1:13" ht="15.75" customHeight="1" x14ac:dyDescent="0.25">
      <c r="A113" s="69"/>
      <c r="B113" s="115"/>
      <c r="C113" s="26"/>
      <c r="D113" s="37"/>
      <c r="E113" s="38"/>
      <c r="F113" s="38"/>
      <c r="G113" s="38"/>
      <c r="H113" s="39"/>
      <c r="I113" s="28"/>
      <c r="J113" s="40"/>
      <c r="K113" s="28"/>
      <c r="L113" s="139"/>
      <c r="M113" s="29"/>
    </row>
    <row r="114" spans="1:13" ht="15.75" customHeight="1" x14ac:dyDescent="0.25">
      <c r="A114" s="183"/>
      <c r="B114" s="115" t="s">
        <v>267</v>
      </c>
      <c r="C114" s="30" t="s">
        <v>25</v>
      </c>
      <c r="D114" s="35"/>
      <c r="E114" s="33"/>
      <c r="F114" s="33"/>
      <c r="G114" s="33"/>
      <c r="H114" s="36"/>
      <c r="I114" s="70"/>
      <c r="J114" s="34"/>
      <c r="K114" s="70"/>
      <c r="L114" s="138"/>
      <c r="M114" s="71"/>
    </row>
    <row r="115" spans="1:13" ht="273" customHeight="1" x14ac:dyDescent="0.25">
      <c r="A115" s="178">
        <v>5</v>
      </c>
      <c r="B115" s="115" t="s">
        <v>270</v>
      </c>
      <c r="C115" s="52" t="s">
        <v>268</v>
      </c>
      <c r="D115" s="35"/>
      <c r="E115" s="31" t="s">
        <v>16</v>
      </c>
      <c r="F115" s="31" t="s">
        <v>16</v>
      </c>
      <c r="G115" s="33"/>
      <c r="H115" s="31" t="s">
        <v>20</v>
      </c>
      <c r="I115" s="28"/>
      <c r="J115" s="34"/>
      <c r="K115" s="70"/>
      <c r="L115" s="138"/>
      <c r="M115" s="71"/>
    </row>
    <row r="116" spans="1:13" ht="15.75" customHeight="1" x14ac:dyDescent="0.25">
      <c r="A116" s="178"/>
      <c r="B116" s="115"/>
      <c r="C116" s="150" t="str">
        <f t="shared" ref="C116:C121" si="15">C28</f>
        <v>PL_001</v>
      </c>
      <c r="D116" s="80"/>
      <c r="E116" s="33">
        <f>'108_Fondazioni CLS'!D2</f>
        <v>58.44</v>
      </c>
      <c r="F116" s="33">
        <f>'108_Fondazioni CLS'!E2/100</f>
        <v>0.4</v>
      </c>
      <c r="G116" s="33"/>
      <c r="H116" s="33">
        <f>PRODUCT(D116:G116)</f>
        <v>23.376000000000001</v>
      </c>
      <c r="I116" s="28"/>
      <c r="J116" s="34"/>
      <c r="K116" s="70"/>
      <c r="L116" s="138"/>
      <c r="M116" s="71"/>
    </row>
    <row r="117" spans="1:13" ht="15.75" customHeight="1" x14ac:dyDescent="0.25">
      <c r="A117" s="178"/>
      <c r="B117" s="115"/>
      <c r="C117" s="150" t="str">
        <f t="shared" si="15"/>
        <v>PL_002</v>
      </c>
      <c r="D117" s="80"/>
      <c r="E117" s="33">
        <f>'108_Fondazioni CLS'!D3</f>
        <v>104.47</v>
      </c>
      <c r="F117" s="33">
        <f>'108_Fondazioni CLS'!E3/100</f>
        <v>0.6</v>
      </c>
      <c r="G117" s="33"/>
      <c r="H117" s="33">
        <f t="shared" ref="H117:H123" si="16">PRODUCT(D117:G117)</f>
        <v>62.681999999999995</v>
      </c>
      <c r="I117" s="28"/>
      <c r="J117" s="34"/>
      <c r="K117" s="70"/>
      <c r="L117" s="138"/>
      <c r="M117" s="71"/>
    </row>
    <row r="118" spans="1:13" ht="15.75" customHeight="1" x14ac:dyDescent="0.25">
      <c r="A118" s="178"/>
      <c r="B118" s="115"/>
      <c r="C118" s="150" t="str">
        <f t="shared" si="15"/>
        <v>PL_003</v>
      </c>
      <c r="D118" s="80"/>
      <c r="E118" s="33">
        <f>'108_Fondazioni CLS'!D4</f>
        <v>10.76</v>
      </c>
      <c r="F118" s="33">
        <f>'108_Fondazioni CLS'!E4/100</f>
        <v>0.4</v>
      </c>
      <c r="G118" s="33"/>
      <c r="H118" s="33">
        <f t="shared" si="16"/>
        <v>4.3040000000000003</v>
      </c>
      <c r="I118" s="28"/>
      <c r="J118" s="34"/>
      <c r="K118" s="70"/>
      <c r="L118" s="138"/>
      <c r="M118" s="71"/>
    </row>
    <row r="119" spans="1:13" ht="15.75" customHeight="1" x14ac:dyDescent="0.25">
      <c r="A119" s="178"/>
      <c r="B119" s="115"/>
      <c r="C119" s="150" t="str">
        <f t="shared" si="15"/>
        <v>PL_004</v>
      </c>
      <c r="D119" s="80"/>
      <c r="E119" s="33">
        <f>'108_Fondazioni CLS'!D5</f>
        <v>201.75</v>
      </c>
      <c r="F119" s="33">
        <f>'108_Fondazioni CLS'!E5/100</f>
        <v>0.4</v>
      </c>
      <c r="G119" s="33"/>
      <c r="H119" s="33">
        <f t="shared" si="16"/>
        <v>80.7</v>
      </c>
      <c r="I119" s="28"/>
      <c r="J119" s="34"/>
      <c r="K119" s="70"/>
      <c r="L119" s="138"/>
      <c r="M119" s="71"/>
    </row>
    <row r="120" spans="1:13" ht="15.75" customHeight="1" x14ac:dyDescent="0.25">
      <c r="A120" s="178"/>
      <c r="B120" s="115"/>
      <c r="C120" s="150" t="str">
        <f t="shared" si="15"/>
        <v>PL_005</v>
      </c>
      <c r="D120" s="80"/>
      <c r="E120" s="33">
        <f>'108_Fondazioni CLS'!D6</f>
        <v>18.11</v>
      </c>
      <c r="F120" s="33">
        <f>'108_Fondazioni CLS'!E6/100</f>
        <v>0.3</v>
      </c>
      <c r="G120" s="33"/>
      <c r="H120" s="33">
        <f t="shared" si="16"/>
        <v>5.4329999999999998</v>
      </c>
      <c r="I120" s="28"/>
      <c r="J120" s="34"/>
      <c r="K120" s="70"/>
      <c r="L120" s="138"/>
      <c r="M120" s="71"/>
    </row>
    <row r="121" spans="1:13" ht="15.75" customHeight="1" x14ac:dyDescent="0.25">
      <c r="A121" s="178"/>
      <c r="B121" s="115"/>
      <c r="C121" s="150" t="str">
        <f t="shared" si="15"/>
        <v>PL_006</v>
      </c>
      <c r="D121" s="80"/>
      <c r="E121" s="33">
        <f>'108_Fondazioni CLS'!D7</f>
        <v>118.02</v>
      </c>
      <c r="F121" s="33">
        <f>'108_Fondazioni CLS'!E7/100</f>
        <v>0.4</v>
      </c>
      <c r="G121" s="33"/>
      <c r="H121" s="33">
        <f t="shared" si="16"/>
        <v>47.207999999999998</v>
      </c>
      <c r="I121" s="28"/>
      <c r="J121" s="34"/>
      <c r="K121" s="70"/>
      <c r="L121" s="138"/>
      <c r="M121" s="71"/>
    </row>
    <row r="122" spans="1:13" ht="15.75" customHeight="1" x14ac:dyDescent="0.25">
      <c r="A122" s="178"/>
      <c r="B122" s="115"/>
      <c r="C122" s="150"/>
      <c r="D122" s="80"/>
      <c r="E122" s="33"/>
      <c r="F122" s="33"/>
      <c r="G122" s="33"/>
      <c r="H122" s="33"/>
      <c r="I122" s="28"/>
      <c r="J122" s="34"/>
      <c r="K122" s="70"/>
      <c r="L122" s="138"/>
      <c r="M122" s="71"/>
    </row>
    <row r="123" spans="1:13" ht="15.75" customHeight="1" x14ac:dyDescent="0.25">
      <c r="A123" s="178"/>
      <c r="B123" s="115"/>
      <c r="C123" s="52" t="str">
        <f t="shared" ref="C123:E129" si="17">C35</f>
        <v>Cordolo base scala</v>
      </c>
      <c r="D123" s="33">
        <f t="shared" si="17"/>
        <v>3</v>
      </c>
      <c r="E123" s="33">
        <f t="shared" si="17"/>
        <v>0.3</v>
      </c>
      <c r="F123" s="33">
        <f t="shared" ref="F123:F129" si="18">F35*2</f>
        <v>0.6</v>
      </c>
      <c r="G123" s="33">
        <f t="shared" ref="G123:G129" si="19">G35</f>
        <v>1.4444444444444446</v>
      </c>
      <c r="H123" s="33">
        <f t="shared" si="16"/>
        <v>0.78</v>
      </c>
      <c r="I123" s="28"/>
      <c r="J123" s="34"/>
      <c r="K123" s="70"/>
      <c r="L123" s="138"/>
      <c r="M123" s="71"/>
    </row>
    <row r="124" spans="1:13" ht="15.75" customHeight="1" x14ac:dyDescent="0.25">
      <c r="A124" s="178"/>
      <c r="B124" s="115"/>
      <c r="C124" s="52" t="str">
        <f t="shared" si="17"/>
        <v>Cordolo 30x75</v>
      </c>
      <c r="D124" s="33">
        <f t="shared" si="17"/>
        <v>1</v>
      </c>
      <c r="E124" s="33">
        <f t="shared" si="17"/>
        <v>0.3</v>
      </c>
      <c r="F124" s="33">
        <f t="shared" si="18"/>
        <v>1.5</v>
      </c>
      <c r="G124" s="33">
        <f t="shared" si="19"/>
        <v>16.666666666666668</v>
      </c>
      <c r="H124" s="33">
        <f t="shared" ref="H124:H129" si="20">PRODUCT(D124:G124)</f>
        <v>7.5</v>
      </c>
      <c r="I124" s="28"/>
      <c r="J124" s="34"/>
      <c r="K124" s="70"/>
      <c r="L124" s="138"/>
      <c r="M124" s="71"/>
    </row>
    <row r="125" spans="1:13" ht="15.75" customHeight="1" x14ac:dyDescent="0.25">
      <c r="A125" s="178"/>
      <c r="B125" s="115"/>
      <c r="C125" s="52" t="str">
        <f t="shared" si="17"/>
        <v>Cordolo 30x183</v>
      </c>
      <c r="D125" s="33">
        <f t="shared" si="17"/>
        <v>15</v>
      </c>
      <c r="E125" s="33">
        <f t="shared" si="17"/>
        <v>0.3</v>
      </c>
      <c r="F125" s="33">
        <f t="shared" si="18"/>
        <v>3.66</v>
      </c>
      <c r="G125" s="33">
        <f t="shared" si="19"/>
        <v>10.41044323011536</v>
      </c>
      <c r="H125" s="33">
        <f t="shared" si="20"/>
        <v>171.45999999999998</v>
      </c>
      <c r="I125" s="28"/>
      <c r="J125" s="34"/>
      <c r="K125" s="70"/>
      <c r="L125" s="138"/>
      <c r="M125" s="71"/>
    </row>
    <row r="126" spans="1:13" ht="15.75" customHeight="1" x14ac:dyDescent="0.25">
      <c r="A126" s="178"/>
      <c r="B126" s="115"/>
      <c r="C126" s="52" t="str">
        <f t="shared" si="17"/>
        <v>Cordolo 35x183</v>
      </c>
      <c r="D126" s="33">
        <f t="shared" si="17"/>
        <v>1</v>
      </c>
      <c r="E126" s="33">
        <f t="shared" si="17"/>
        <v>0.35</v>
      </c>
      <c r="F126" s="33">
        <f t="shared" si="18"/>
        <v>3.66</v>
      </c>
      <c r="G126" s="33">
        <f t="shared" si="19"/>
        <v>12.521467603434818</v>
      </c>
      <c r="H126" s="33">
        <f t="shared" si="20"/>
        <v>16.04</v>
      </c>
      <c r="I126" s="28"/>
      <c r="J126" s="34"/>
      <c r="K126" s="70"/>
      <c r="L126" s="138"/>
      <c r="M126" s="71"/>
    </row>
    <row r="127" spans="1:13" ht="15.75" customHeight="1" x14ac:dyDescent="0.25">
      <c r="A127" s="178"/>
      <c r="B127" s="115"/>
      <c r="C127" s="52" t="str">
        <f t="shared" si="17"/>
        <v>Cordolo 40x105</v>
      </c>
      <c r="D127" s="33">
        <f t="shared" si="17"/>
        <v>3</v>
      </c>
      <c r="E127" s="33">
        <f t="shared" si="17"/>
        <v>0.4</v>
      </c>
      <c r="F127" s="33">
        <f t="shared" si="18"/>
        <v>2.1</v>
      </c>
      <c r="G127" s="33">
        <f t="shared" si="19"/>
        <v>1.2063492063492063</v>
      </c>
      <c r="H127" s="33">
        <f t="shared" si="20"/>
        <v>3.0400000000000005</v>
      </c>
      <c r="I127" s="28"/>
      <c r="J127" s="34"/>
      <c r="K127" s="70"/>
      <c r="L127" s="138"/>
      <c r="M127" s="71"/>
    </row>
    <row r="128" spans="1:13" ht="15.75" customHeight="1" x14ac:dyDescent="0.25">
      <c r="A128" s="178"/>
      <c r="B128" s="115"/>
      <c r="C128" s="52" t="str">
        <f t="shared" si="17"/>
        <v>Cordolo 40x190</v>
      </c>
      <c r="D128" s="33">
        <f t="shared" si="17"/>
        <v>1</v>
      </c>
      <c r="E128" s="33">
        <f t="shared" si="17"/>
        <v>0.4</v>
      </c>
      <c r="F128" s="33">
        <f t="shared" si="18"/>
        <v>3.8</v>
      </c>
      <c r="G128" s="33">
        <f t="shared" si="19"/>
        <v>1.513157894736842</v>
      </c>
      <c r="H128" s="33">
        <f t="shared" si="20"/>
        <v>2.2999999999999998</v>
      </c>
      <c r="I128" s="28"/>
      <c r="J128" s="34"/>
      <c r="K128" s="70"/>
      <c r="L128" s="138"/>
      <c r="M128" s="71"/>
    </row>
    <row r="129" spans="1:14" ht="15.75" customHeight="1" x14ac:dyDescent="0.25">
      <c r="A129" s="178"/>
      <c r="B129" s="115"/>
      <c r="C129" s="52" t="str">
        <f t="shared" si="17"/>
        <v>Cordolo 60x145</v>
      </c>
      <c r="D129" s="33">
        <f t="shared" si="17"/>
        <v>3</v>
      </c>
      <c r="E129" s="33">
        <f t="shared" si="17"/>
        <v>0.6</v>
      </c>
      <c r="F129" s="33">
        <f t="shared" si="18"/>
        <v>2.9</v>
      </c>
      <c r="G129" s="33">
        <f t="shared" si="19"/>
        <v>2.808429118773947</v>
      </c>
      <c r="H129" s="33">
        <f t="shared" si="20"/>
        <v>14.660000000000002</v>
      </c>
      <c r="I129" s="28"/>
      <c r="J129" s="34"/>
      <c r="K129" s="70"/>
      <c r="L129" s="138"/>
      <c r="M129" s="71"/>
    </row>
    <row r="130" spans="1:14" ht="15.75" customHeight="1" x14ac:dyDescent="0.25">
      <c r="A130" s="178"/>
      <c r="B130" s="115"/>
      <c r="C130" s="84"/>
      <c r="D130" s="81"/>
      <c r="E130" s="76"/>
      <c r="F130" s="33"/>
      <c r="G130" s="33"/>
      <c r="H130" s="33"/>
      <c r="I130" s="28"/>
      <c r="J130" s="34"/>
      <c r="K130" s="70"/>
      <c r="L130" s="138"/>
      <c r="M130" s="71"/>
    </row>
    <row r="131" spans="1:14" ht="15.75" customHeight="1" x14ac:dyDescent="0.25">
      <c r="A131" s="178"/>
      <c r="B131" s="115"/>
      <c r="C131" s="26" t="s">
        <v>17</v>
      </c>
      <c r="D131" s="37"/>
      <c r="E131" s="38"/>
      <c r="F131" s="38"/>
      <c r="G131" s="38"/>
      <c r="H131" s="39"/>
      <c r="I131" s="28">
        <f>SUM(H116:H129)</f>
        <v>439.48300000000006</v>
      </c>
      <c r="J131" s="40" t="s">
        <v>26</v>
      </c>
      <c r="K131" s="28">
        <v>19.79</v>
      </c>
      <c r="L131" s="144">
        <v>0.4798</v>
      </c>
      <c r="M131" s="29">
        <f>I131*K131</f>
        <v>8697.3685700000005</v>
      </c>
      <c r="N131" s="145">
        <f>M131*L131</f>
        <v>4172.9974398860004</v>
      </c>
    </row>
    <row r="132" spans="1:14" ht="15.75" customHeight="1" x14ac:dyDescent="0.25">
      <c r="A132" s="69"/>
      <c r="B132" s="115"/>
      <c r="C132" s="82"/>
      <c r="D132" s="37"/>
      <c r="E132" s="38"/>
      <c r="F132" s="38"/>
      <c r="G132" s="38"/>
      <c r="H132" s="39"/>
      <c r="I132" s="28"/>
      <c r="J132" s="40"/>
      <c r="K132" s="28"/>
      <c r="L132" s="139"/>
      <c r="M132" s="29"/>
    </row>
    <row r="133" spans="1:14" ht="289.5" customHeight="1" x14ac:dyDescent="0.25">
      <c r="A133" s="178">
        <f>A115+1</f>
        <v>6</v>
      </c>
      <c r="B133" s="115" t="s">
        <v>271</v>
      </c>
      <c r="C133" s="52" t="s">
        <v>269</v>
      </c>
      <c r="D133" s="37" t="s">
        <v>15</v>
      </c>
      <c r="E133" s="31" t="s">
        <v>23</v>
      </c>
      <c r="F133" s="31" t="s">
        <v>16</v>
      </c>
      <c r="G133" s="31" t="s">
        <v>16</v>
      </c>
      <c r="H133" s="31" t="s">
        <v>20</v>
      </c>
      <c r="I133" s="28"/>
      <c r="J133" s="34"/>
      <c r="K133" s="70"/>
      <c r="L133" s="138"/>
      <c r="M133" s="71"/>
    </row>
    <row r="134" spans="1:14" ht="17.25" customHeight="1" x14ac:dyDescent="0.25">
      <c r="A134" s="178"/>
      <c r="B134" s="115"/>
      <c r="C134" s="77" t="str">
        <f>C53</f>
        <v>Pil_CLS_02</v>
      </c>
      <c r="D134" s="83">
        <f>D53</f>
        <v>3</v>
      </c>
      <c r="E134" s="33">
        <f>E53*2</f>
        <v>1.2</v>
      </c>
      <c r="F134" s="33">
        <f>F53*2</f>
        <v>1.2</v>
      </c>
      <c r="G134" s="33">
        <f>G53</f>
        <v>1.6759259259259263</v>
      </c>
      <c r="H134" s="33">
        <f>(E134*G134+F134*G134)*D134</f>
        <v>12.06666666666667</v>
      </c>
      <c r="I134" s="28"/>
      <c r="J134" s="34"/>
      <c r="K134" s="70"/>
      <c r="L134" s="138"/>
      <c r="M134" s="71"/>
    </row>
    <row r="135" spans="1:14" ht="15.75" customHeight="1" x14ac:dyDescent="0.25">
      <c r="A135" s="178"/>
      <c r="B135" s="115"/>
      <c r="C135" s="77" t="str">
        <f>C52</f>
        <v>Pil_CLS_01</v>
      </c>
      <c r="D135" s="83">
        <f>D52</f>
        <v>2</v>
      </c>
      <c r="E135" s="33">
        <f>E52*2</f>
        <v>1</v>
      </c>
      <c r="F135" s="33">
        <f>F52*2</f>
        <v>0.8</v>
      </c>
      <c r="G135" s="33">
        <f>G52</f>
        <v>4.45</v>
      </c>
      <c r="H135" s="33">
        <f>(E135*G135+F135*G135)*D135</f>
        <v>16.020000000000003</v>
      </c>
      <c r="I135" s="28"/>
      <c r="J135" s="34"/>
      <c r="K135" s="70"/>
      <c r="L135" s="138"/>
      <c r="M135" s="71"/>
    </row>
    <row r="136" spans="1:14" ht="15.75" customHeight="1" x14ac:dyDescent="0.25">
      <c r="A136" s="178"/>
      <c r="B136" s="115"/>
      <c r="C136" s="77" t="str">
        <f>C54</f>
        <v>Pil_CLS_03</v>
      </c>
      <c r="D136" s="83">
        <f>D54</f>
        <v>2</v>
      </c>
      <c r="E136" s="33">
        <f>E54*2</f>
        <v>0.6</v>
      </c>
      <c r="F136" s="33">
        <f>F54*2</f>
        <v>0.6</v>
      </c>
      <c r="G136" s="33">
        <f>G54</f>
        <v>3.833333333333333</v>
      </c>
      <c r="H136" s="33">
        <f>(E136*G136+F136*G136)*D136</f>
        <v>9.1999999999999993</v>
      </c>
      <c r="I136" s="28"/>
      <c r="J136" s="34"/>
      <c r="K136" s="70"/>
      <c r="L136" s="138"/>
      <c r="M136" s="71"/>
    </row>
    <row r="137" spans="1:14" ht="15.75" customHeight="1" x14ac:dyDescent="0.25">
      <c r="A137" s="178"/>
      <c r="B137" s="115"/>
      <c r="C137" s="26" t="s">
        <v>17</v>
      </c>
      <c r="D137" s="37"/>
      <c r="E137" s="38"/>
      <c r="F137" s="38"/>
      <c r="G137" s="38"/>
      <c r="H137" s="39"/>
      <c r="I137" s="28">
        <f>SUM(H134:H137)</f>
        <v>37.286666666666676</v>
      </c>
      <c r="J137" s="40" t="s">
        <v>26</v>
      </c>
      <c r="K137" s="28">
        <v>21.18</v>
      </c>
      <c r="L137" s="144">
        <v>0.46360000000000001</v>
      </c>
      <c r="M137" s="29">
        <f>I137*K137</f>
        <v>789.73160000000018</v>
      </c>
      <c r="N137" s="145">
        <f>M137*L137</f>
        <v>366.1195697600001</v>
      </c>
    </row>
    <row r="138" spans="1:14" ht="15.75" customHeight="1" x14ac:dyDescent="0.25">
      <c r="A138" s="69"/>
      <c r="B138" s="115"/>
      <c r="C138" s="26"/>
      <c r="D138" s="37"/>
      <c r="E138" s="38"/>
      <c r="F138" s="38"/>
      <c r="G138" s="38"/>
      <c r="H138" s="39"/>
      <c r="I138" s="28"/>
      <c r="J138" s="40"/>
      <c r="K138" s="28"/>
      <c r="L138" s="144"/>
      <c r="M138" s="29"/>
      <c r="N138" s="145"/>
    </row>
    <row r="139" spans="1:14" ht="182.25" customHeight="1" x14ac:dyDescent="0.25">
      <c r="A139" s="178">
        <f>A133+1</f>
        <v>7</v>
      </c>
      <c r="B139" s="115" t="s">
        <v>460</v>
      </c>
      <c r="C139" s="52" t="s">
        <v>439</v>
      </c>
      <c r="D139" s="37" t="s">
        <v>15</v>
      </c>
      <c r="E139" s="31" t="s">
        <v>23</v>
      </c>
      <c r="F139" s="31" t="s">
        <v>16</v>
      </c>
      <c r="G139" s="31" t="s">
        <v>16</v>
      </c>
      <c r="H139" s="31" t="s">
        <v>20</v>
      </c>
      <c r="I139" s="28"/>
      <c r="J139" s="40"/>
      <c r="K139" s="28"/>
      <c r="L139" s="144"/>
      <c r="M139" s="29"/>
      <c r="N139" s="145"/>
    </row>
    <row r="140" spans="1:14" ht="15.75" customHeight="1" x14ac:dyDescent="0.25">
      <c r="A140" s="178"/>
      <c r="B140" s="115"/>
      <c r="C140" s="77" t="str">
        <f>C56</f>
        <v>Trave 20x50</v>
      </c>
      <c r="D140" s="80"/>
      <c r="E140" s="33">
        <f t="shared" ref="E140:F142" si="21">E35</f>
        <v>0.3</v>
      </c>
      <c r="F140" s="33">
        <f t="shared" si="21"/>
        <v>0.3</v>
      </c>
      <c r="G140" s="33">
        <f>G35*2</f>
        <v>2.8888888888888893</v>
      </c>
      <c r="H140" s="33">
        <f t="shared" ref="H140:H142" si="22">PRODUCT(D140:G140)</f>
        <v>0.26</v>
      </c>
      <c r="I140" s="28"/>
      <c r="J140" s="34"/>
      <c r="K140" s="70"/>
      <c r="L140" s="138"/>
      <c r="M140" s="71"/>
    </row>
    <row r="141" spans="1:14" ht="15.75" customHeight="1" x14ac:dyDescent="0.25">
      <c r="A141" s="178"/>
      <c r="B141" s="115"/>
      <c r="C141" s="77" t="str">
        <f>C57</f>
        <v>Trave 30x12</v>
      </c>
      <c r="D141" s="35"/>
      <c r="E141" s="33">
        <f t="shared" si="21"/>
        <v>0.3</v>
      </c>
      <c r="F141" s="33">
        <f t="shared" si="21"/>
        <v>0.75</v>
      </c>
      <c r="G141" s="33">
        <f>G36*2</f>
        <v>33.333333333333336</v>
      </c>
      <c r="H141" s="33">
        <f t="shared" si="22"/>
        <v>7.5</v>
      </c>
      <c r="I141" s="28"/>
      <c r="J141" s="34"/>
      <c r="K141" s="70"/>
      <c r="L141" s="138"/>
      <c r="M141" s="71"/>
    </row>
    <row r="142" spans="1:14" ht="15.75" customHeight="1" x14ac:dyDescent="0.25">
      <c r="A142" s="178"/>
      <c r="B142" s="115"/>
      <c r="C142" s="77" t="str">
        <f>C58</f>
        <v>Trave 30x55</v>
      </c>
      <c r="D142" s="33"/>
      <c r="E142" s="33">
        <f t="shared" si="21"/>
        <v>0.3</v>
      </c>
      <c r="F142" s="33">
        <f t="shared" si="21"/>
        <v>1.83</v>
      </c>
      <c r="G142" s="33">
        <f>G37*2</f>
        <v>20.820886460230721</v>
      </c>
      <c r="H142" s="33">
        <f t="shared" si="22"/>
        <v>11.430666666666667</v>
      </c>
      <c r="I142" s="28"/>
      <c r="J142" s="34"/>
      <c r="K142" s="70"/>
      <c r="L142" s="138"/>
      <c r="M142" s="71"/>
    </row>
    <row r="143" spans="1:14" ht="15.75" customHeight="1" x14ac:dyDescent="0.25">
      <c r="A143" s="178"/>
      <c r="B143" s="115"/>
      <c r="C143" s="77"/>
      <c r="D143" s="152"/>
      <c r="E143" s="33"/>
      <c r="F143" s="33"/>
      <c r="G143" s="33"/>
      <c r="H143" s="148"/>
      <c r="I143" s="28"/>
      <c r="J143" s="34"/>
      <c r="K143" s="70"/>
      <c r="L143" s="138"/>
      <c r="M143" s="71"/>
    </row>
    <row r="144" spans="1:14" ht="15.75" customHeight="1" x14ac:dyDescent="0.25">
      <c r="A144" s="178"/>
      <c r="B144" s="115"/>
      <c r="C144" s="26" t="s">
        <v>17</v>
      </c>
      <c r="D144" s="37"/>
      <c r="E144" s="38"/>
      <c r="F144" s="38"/>
      <c r="G144" s="38"/>
      <c r="H144" s="39"/>
      <c r="I144" s="28">
        <f>SUM(H140:H142)</f>
        <v>19.190666666666665</v>
      </c>
      <c r="J144" s="40" t="s">
        <v>26</v>
      </c>
      <c r="K144" s="28">
        <v>22.03</v>
      </c>
      <c r="L144" s="144">
        <v>0.39219999999999999</v>
      </c>
      <c r="M144" s="29">
        <f>I144*K144</f>
        <v>422.77038666666664</v>
      </c>
      <c r="N144" s="145">
        <f>M144*L144</f>
        <v>165.81054565066665</v>
      </c>
    </row>
    <row r="145" spans="1:14" ht="15.75" customHeight="1" x14ac:dyDescent="0.25">
      <c r="A145" s="69"/>
      <c r="B145" s="115"/>
      <c r="C145" s="77"/>
      <c r="D145" s="35"/>
      <c r="E145" s="33"/>
      <c r="F145" s="33"/>
      <c r="G145" s="33"/>
      <c r="H145" s="148"/>
      <c r="I145" s="28"/>
      <c r="J145" s="34"/>
      <c r="K145" s="70"/>
      <c r="L145" s="138"/>
      <c r="M145" s="71"/>
    </row>
    <row r="146" spans="1:14" ht="171" customHeight="1" x14ac:dyDescent="0.25">
      <c r="A146" s="178">
        <f>A139+1</f>
        <v>8</v>
      </c>
      <c r="B146" s="115" t="s">
        <v>273</v>
      </c>
      <c r="C146" s="52" t="s">
        <v>272</v>
      </c>
      <c r="D146" s="37" t="s">
        <v>15</v>
      </c>
      <c r="E146" s="31" t="s">
        <v>23</v>
      </c>
      <c r="F146" s="31" t="s">
        <v>16</v>
      </c>
      <c r="G146" s="31" t="s">
        <v>16</v>
      </c>
      <c r="H146" s="31" t="s">
        <v>20</v>
      </c>
      <c r="I146" s="28"/>
      <c r="J146" s="34"/>
      <c r="K146" s="70"/>
      <c r="L146" s="138"/>
      <c r="M146" s="71"/>
    </row>
    <row r="147" spans="1:14" ht="15.75" customHeight="1" x14ac:dyDescent="0.25">
      <c r="A147" s="178"/>
      <c r="B147" s="115"/>
      <c r="C147" s="77" t="str">
        <f>C49</f>
        <v>Muri sp. 20cm</v>
      </c>
      <c r="D147" s="80">
        <v>2</v>
      </c>
      <c r="E147" s="33">
        <f>E49</f>
        <v>1588.3</v>
      </c>
      <c r="F147" s="33"/>
      <c r="G147" s="33"/>
      <c r="H147" s="33">
        <f>PRODUCT(D147:G147)</f>
        <v>3176.6</v>
      </c>
      <c r="I147" s="28"/>
      <c r="J147" s="34"/>
      <c r="K147" s="70"/>
      <c r="L147" s="138"/>
      <c r="M147" s="71"/>
    </row>
    <row r="148" spans="1:14" ht="15.75" customHeight="1" x14ac:dyDescent="0.25">
      <c r="A148" s="178"/>
      <c r="B148" s="115"/>
      <c r="C148" s="77" t="str">
        <f>C50</f>
        <v>Muri sp. 30cm</v>
      </c>
      <c r="D148" s="81">
        <v>2</v>
      </c>
      <c r="E148" s="33">
        <f>E50</f>
        <v>1051.3</v>
      </c>
      <c r="F148" s="33"/>
      <c r="G148" s="33"/>
      <c r="H148" s="33">
        <f>PRODUCT(D148:G148)</f>
        <v>2102.6</v>
      </c>
      <c r="I148" s="28"/>
      <c r="J148" s="34"/>
      <c r="K148" s="70"/>
      <c r="L148" s="138"/>
      <c r="M148" s="71"/>
    </row>
    <row r="149" spans="1:14" ht="15.75" customHeight="1" x14ac:dyDescent="0.25">
      <c r="A149" s="178"/>
      <c r="B149" s="115"/>
      <c r="C149" s="77"/>
      <c r="D149" s="35"/>
      <c r="E149" s="33"/>
      <c r="F149" s="33"/>
      <c r="G149" s="33"/>
      <c r="H149" s="148"/>
      <c r="I149" s="28"/>
      <c r="J149" s="34"/>
      <c r="K149" s="70"/>
      <c r="L149" s="138"/>
      <c r="M149" s="71"/>
    </row>
    <row r="150" spans="1:14" ht="15.75" customHeight="1" x14ac:dyDescent="0.25">
      <c r="A150" s="178"/>
      <c r="B150" s="115"/>
      <c r="C150" s="26" t="s">
        <v>17</v>
      </c>
      <c r="D150" s="37"/>
      <c r="E150" s="38"/>
      <c r="F150" s="38"/>
      <c r="G150" s="38"/>
      <c r="H150" s="39"/>
      <c r="I150" s="28">
        <f>SUM(H147:H148)</f>
        <v>5279.2</v>
      </c>
      <c r="J150" s="40" t="s">
        <v>26</v>
      </c>
      <c r="K150" s="28">
        <v>22.75</v>
      </c>
      <c r="L150" s="144">
        <v>0.49320000000000003</v>
      </c>
      <c r="M150" s="29">
        <f>I150*K150</f>
        <v>120101.8</v>
      </c>
      <c r="N150" s="145">
        <f>M150*L150</f>
        <v>59234.207760000005</v>
      </c>
    </row>
    <row r="151" spans="1:14" ht="15.75" customHeight="1" x14ac:dyDescent="0.25">
      <c r="A151" s="69"/>
      <c r="B151" s="115"/>
      <c r="C151" s="77"/>
      <c r="D151" s="35"/>
      <c r="E151" s="33"/>
      <c r="F151" s="33"/>
      <c r="G151" s="33"/>
      <c r="H151" s="148"/>
      <c r="I151" s="28"/>
      <c r="J151" s="34"/>
      <c r="K151" s="70"/>
      <c r="L151" s="138"/>
      <c r="M151" s="71"/>
    </row>
    <row r="152" spans="1:14" ht="169.5" customHeight="1" x14ac:dyDescent="0.25">
      <c r="A152" s="184">
        <f>A146+1</f>
        <v>9</v>
      </c>
      <c r="B152" s="115" t="s">
        <v>275</v>
      </c>
      <c r="C152" s="52" t="s">
        <v>274</v>
      </c>
      <c r="D152" s="37" t="s">
        <v>15</v>
      </c>
      <c r="E152" s="31" t="s">
        <v>23</v>
      </c>
      <c r="F152" s="31" t="s">
        <v>16</v>
      </c>
      <c r="G152" s="31" t="s">
        <v>16</v>
      </c>
      <c r="H152" s="31" t="s">
        <v>20</v>
      </c>
      <c r="I152" s="28"/>
      <c r="J152" s="34"/>
      <c r="K152" s="70"/>
      <c r="L152" s="138"/>
      <c r="M152" s="71"/>
    </row>
    <row r="153" spans="1:14" ht="15.75" customHeight="1" x14ac:dyDescent="0.25">
      <c r="A153" s="184"/>
      <c r="B153" s="115"/>
      <c r="C153" s="77" t="s">
        <v>79</v>
      </c>
      <c r="D153" s="80"/>
      <c r="E153" s="76"/>
      <c r="F153" s="33">
        <f>(3.6*2)*5*2</f>
        <v>72</v>
      </c>
      <c r="G153" s="33"/>
      <c r="H153" s="33">
        <f>3.6*2*5+F153</f>
        <v>108</v>
      </c>
      <c r="I153" s="28"/>
      <c r="J153" s="34"/>
      <c r="K153" s="70"/>
      <c r="L153" s="138"/>
      <c r="M153" s="71"/>
    </row>
    <row r="154" spans="1:14" x14ac:dyDescent="0.25">
      <c r="A154" s="184"/>
      <c r="B154" s="115"/>
      <c r="C154" s="77"/>
      <c r="D154" s="80"/>
      <c r="E154" s="76"/>
      <c r="F154" s="33"/>
      <c r="G154" s="33"/>
      <c r="H154" s="33"/>
      <c r="I154" s="28"/>
      <c r="J154" s="34"/>
      <c r="K154" s="70"/>
      <c r="L154" s="138"/>
      <c r="M154" s="71"/>
    </row>
    <row r="155" spans="1:14" ht="15.75" customHeight="1" x14ac:dyDescent="0.25">
      <c r="A155" s="184"/>
      <c r="B155" s="115"/>
      <c r="C155" s="26" t="s">
        <v>17</v>
      </c>
      <c r="D155" s="37"/>
      <c r="E155" s="38"/>
      <c r="F155" s="38"/>
      <c r="G155" s="38"/>
      <c r="H155" s="39"/>
      <c r="I155" s="28">
        <f>SUM(H153)</f>
        <v>108</v>
      </c>
      <c r="J155" s="40" t="s">
        <v>26</v>
      </c>
      <c r="K155" s="28">
        <v>40.909999999999997</v>
      </c>
      <c r="L155" s="144">
        <v>0.59079999999999999</v>
      </c>
      <c r="M155" s="29">
        <f>I155*K155</f>
        <v>4418.28</v>
      </c>
      <c r="N155" s="145">
        <f>M155*L155</f>
        <v>2610.3198239999997</v>
      </c>
    </row>
    <row r="156" spans="1:14" ht="15.75" customHeight="1" x14ac:dyDescent="0.25">
      <c r="A156" s="69"/>
      <c r="B156" s="115"/>
      <c r="C156" s="77"/>
      <c r="D156" s="35"/>
      <c r="E156" s="33"/>
      <c r="F156" s="33"/>
      <c r="G156" s="33"/>
      <c r="H156" s="33"/>
      <c r="I156" s="28"/>
      <c r="J156" s="34"/>
      <c r="K156" s="70"/>
      <c r="L156" s="138"/>
      <c r="M156" s="71"/>
    </row>
    <row r="157" spans="1:14" ht="336" customHeight="1" x14ac:dyDescent="0.25">
      <c r="A157" s="178">
        <f>A152+1</f>
        <v>10</v>
      </c>
      <c r="B157" s="115" t="s">
        <v>277</v>
      </c>
      <c r="C157" s="52" t="s">
        <v>276</v>
      </c>
      <c r="D157" s="37" t="s">
        <v>15</v>
      </c>
      <c r="E157" s="31" t="s">
        <v>23</v>
      </c>
      <c r="F157" s="31" t="s">
        <v>16</v>
      </c>
      <c r="G157" s="31" t="s">
        <v>16</v>
      </c>
      <c r="H157" s="31" t="s">
        <v>20</v>
      </c>
      <c r="I157" s="28"/>
      <c r="J157" s="34"/>
      <c r="K157" s="70"/>
      <c r="L157" s="138"/>
      <c r="M157" s="71"/>
    </row>
    <row r="158" spans="1:14" ht="15.75" customHeight="1" x14ac:dyDescent="0.25">
      <c r="A158" s="178"/>
      <c r="B158" s="115"/>
      <c r="C158" s="52" t="s">
        <v>78</v>
      </c>
      <c r="D158" s="35"/>
      <c r="E158" s="33">
        <f>E61+0.68*4*0.4*12*30</f>
        <v>636.68000000000006</v>
      </c>
      <c r="F158" s="33"/>
      <c r="G158" s="33"/>
      <c r="H158" s="33">
        <f>E158</f>
        <v>636.68000000000006</v>
      </c>
      <c r="I158" s="28"/>
      <c r="J158" s="34"/>
      <c r="K158" s="70"/>
      <c r="L158" s="138"/>
      <c r="M158" s="71"/>
    </row>
    <row r="159" spans="1:14" ht="15.75" customHeight="1" x14ac:dyDescent="0.25">
      <c r="A159" s="178"/>
      <c r="B159" s="115"/>
      <c r="C159" s="77" t="str">
        <f>C62</f>
        <v>Solaio CLS 20cm</v>
      </c>
      <c r="D159" s="35"/>
      <c r="E159" s="33">
        <f>E62</f>
        <v>489.29999999999995</v>
      </c>
      <c r="F159" s="33"/>
      <c r="G159" s="33"/>
      <c r="H159" s="33">
        <f>PRODUCT(D159:G159)</f>
        <v>489.29999999999995</v>
      </c>
      <c r="I159" s="28"/>
      <c r="J159" s="34"/>
      <c r="K159" s="70"/>
      <c r="L159" s="138"/>
      <c r="M159" s="71"/>
    </row>
    <row r="160" spans="1:14" ht="15.75" customHeight="1" x14ac:dyDescent="0.25">
      <c r="A160" s="178"/>
      <c r="B160" s="115"/>
      <c r="C160" s="77" t="str">
        <f>C63</f>
        <v>Solaio CLS 24cm</v>
      </c>
      <c r="D160" s="35"/>
      <c r="E160" s="33">
        <f>E63</f>
        <v>70.166666666666671</v>
      </c>
      <c r="F160" s="33"/>
      <c r="G160" s="33"/>
      <c r="H160" s="33">
        <f t="shared" ref="H160:H163" si="23">PRODUCT(D160:G160)</f>
        <v>70.166666666666671</v>
      </c>
      <c r="I160" s="28"/>
      <c r="J160" s="34"/>
      <c r="K160" s="70"/>
      <c r="L160" s="138"/>
      <c r="M160" s="71"/>
    </row>
    <row r="161" spans="1:14" ht="15.75" customHeight="1" x14ac:dyDescent="0.25">
      <c r="A161" s="178"/>
      <c r="B161" s="115"/>
      <c r="C161" s="77" t="str">
        <f>C64</f>
        <v>Solaio CLS 30cm</v>
      </c>
      <c r="D161" s="35"/>
      <c r="E161" s="33">
        <f>E64</f>
        <v>324.36666666666667</v>
      </c>
      <c r="F161" s="33"/>
      <c r="G161" s="33"/>
      <c r="H161" s="33">
        <f t="shared" si="23"/>
        <v>324.36666666666667</v>
      </c>
      <c r="I161" s="28"/>
      <c r="J161" s="34"/>
      <c r="K161" s="70"/>
      <c r="L161" s="138"/>
      <c r="M161" s="71"/>
    </row>
    <row r="162" spans="1:14" ht="15.75" customHeight="1" x14ac:dyDescent="0.25">
      <c r="A162" s="178"/>
      <c r="B162" s="115"/>
      <c r="C162" s="77" t="str">
        <f>C65</f>
        <v>Solaio CLS 42cm</v>
      </c>
      <c r="D162" s="35"/>
      <c r="E162" s="33">
        <f>E65</f>
        <v>56.571428571428577</v>
      </c>
      <c r="F162" s="33"/>
      <c r="G162" s="33"/>
      <c r="H162" s="33">
        <f t="shared" si="23"/>
        <v>56.571428571428577</v>
      </c>
      <c r="I162" s="28"/>
      <c r="J162" s="34"/>
      <c r="K162" s="70"/>
      <c r="L162" s="138"/>
      <c r="M162" s="71"/>
    </row>
    <row r="163" spans="1:14" ht="15.75" customHeight="1" x14ac:dyDescent="0.25">
      <c r="A163" s="178"/>
      <c r="B163" s="115"/>
      <c r="C163" s="77" t="str">
        <f>C66</f>
        <v>Solaio CLS 55cm</v>
      </c>
      <c r="D163" s="35"/>
      <c r="E163" s="33">
        <f>E66</f>
        <v>14.345454545454544</v>
      </c>
      <c r="F163" s="33"/>
      <c r="G163" s="33"/>
      <c r="H163" s="33">
        <f t="shared" si="23"/>
        <v>14.345454545454544</v>
      </c>
      <c r="I163" s="28"/>
      <c r="J163" s="34"/>
      <c r="K163" s="70"/>
      <c r="L163" s="138"/>
      <c r="M163" s="71"/>
    </row>
    <row r="164" spans="1:14" ht="15.75" customHeight="1" x14ac:dyDescent="0.25">
      <c r="A164" s="178"/>
      <c r="B164" s="115"/>
      <c r="C164" s="77"/>
      <c r="D164" s="35"/>
      <c r="E164" s="33"/>
      <c r="F164" s="33"/>
      <c r="G164" s="33"/>
      <c r="H164" s="148"/>
      <c r="I164" s="28"/>
      <c r="J164" s="34"/>
      <c r="K164" s="70"/>
      <c r="L164" s="138"/>
      <c r="M164" s="71"/>
    </row>
    <row r="165" spans="1:14" ht="15.75" customHeight="1" x14ac:dyDescent="0.25">
      <c r="A165" s="178"/>
      <c r="B165" s="115"/>
      <c r="C165" s="26" t="s">
        <v>17</v>
      </c>
      <c r="D165" s="37"/>
      <c r="E165" s="38"/>
      <c r="F165" s="38"/>
      <c r="G165" s="38"/>
      <c r="H165" s="39"/>
      <c r="I165" s="28">
        <f>SUM(H158:H163)</f>
        <v>1591.4302164502164</v>
      </c>
      <c r="J165" s="40" t="s">
        <v>26</v>
      </c>
      <c r="K165" s="28">
        <v>23.24</v>
      </c>
      <c r="L165" s="144">
        <v>0.37140000000000001</v>
      </c>
      <c r="M165" s="29">
        <f>I165*K165</f>
        <v>36984.83823030303</v>
      </c>
      <c r="N165" s="145">
        <f>M165*L165</f>
        <v>13736.168918734546</v>
      </c>
    </row>
    <row r="166" spans="1:14" ht="15.75" customHeight="1" x14ac:dyDescent="0.25">
      <c r="A166" s="69"/>
      <c r="B166" s="115"/>
      <c r="C166" s="77"/>
      <c r="D166" s="35"/>
      <c r="E166" s="33"/>
      <c r="F166" s="33"/>
      <c r="G166" s="33"/>
      <c r="H166" s="148"/>
      <c r="I166" s="28"/>
      <c r="J166" s="34"/>
      <c r="K166" s="70"/>
      <c r="L166" s="138"/>
      <c r="M166" s="71"/>
    </row>
    <row r="167" spans="1:14" ht="50.25" customHeight="1" x14ac:dyDescent="0.25">
      <c r="A167" s="53">
        <f>A157+1</f>
        <v>11</v>
      </c>
      <c r="B167" s="115" t="s">
        <v>278</v>
      </c>
      <c r="C167" s="85" t="s">
        <v>33</v>
      </c>
      <c r="D167" s="37"/>
      <c r="E167" s="38"/>
      <c r="F167" s="38"/>
      <c r="G167" s="38"/>
      <c r="H167" s="39"/>
      <c r="I167" s="28"/>
      <c r="J167" s="40"/>
      <c r="K167" s="28"/>
      <c r="L167" s="139"/>
      <c r="M167" s="29"/>
    </row>
    <row r="168" spans="1:14" ht="16.5" customHeight="1" x14ac:dyDescent="0.25">
      <c r="A168" s="53"/>
      <c r="B168" s="115"/>
      <c r="C168" s="26" t="s">
        <v>34</v>
      </c>
      <c r="D168" s="37"/>
      <c r="E168" s="38"/>
      <c r="F168" s="38"/>
      <c r="G168" s="38"/>
      <c r="H168" s="39"/>
      <c r="I168" s="28">
        <f>H158</f>
        <v>636.68000000000006</v>
      </c>
      <c r="J168" s="40" t="s">
        <v>26</v>
      </c>
      <c r="K168" s="28">
        <v>18.57</v>
      </c>
      <c r="L168" s="144">
        <v>0.25850000000000001</v>
      </c>
      <c r="M168" s="29">
        <f>K168*I168</f>
        <v>11823.147600000002</v>
      </c>
      <c r="N168" s="145">
        <f>M168*L168</f>
        <v>3056.2836546000008</v>
      </c>
    </row>
    <row r="169" spans="1:14" ht="15.75" customHeight="1" x14ac:dyDescent="0.25">
      <c r="A169" s="25"/>
      <c r="B169" s="48"/>
      <c r="C169" s="26"/>
      <c r="D169" s="37"/>
      <c r="E169" s="38"/>
      <c r="F169" s="38"/>
      <c r="G169" s="38"/>
      <c r="H169" s="39"/>
      <c r="I169" s="28"/>
      <c r="J169" s="40"/>
      <c r="K169" s="28"/>
      <c r="L169" s="139"/>
      <c r="M169" s="29"/>
    </row>
    <row r="170" spans="1:14" ht="15.75" customHeight="1" thickBot="1" x14ac:dyDescent="0.3">
      <c r="A170" s="90"/>
      <c r="B170" s="91"/>
      <c r="C170" s="92" t="str">
        <f>CONCATENATE("TOTALE ",C13,)</f>
        <v>TOTALE STRUTTURE IN C.A.</v>
      </c>
      <c r="D170" s="93"/>
      <c r="E170" s="94"/>
      <c r="F170" s="94"/>
      <c r="G170" s="94"/>
      <c r="H170" s="95"/>
      <c r="I170" s="96"/>
      <c r="J170" s="97"/>
      <c r="K170" s="96"/>
      <c r="L170" s="140"/>
      <c r="M170" s="29">
        <f>SUM(M14:M169)</f>
        <v>1262489.6971869699</v>
      </c>
    </row>
    <row r="171" spans="1:14" ht="15.75" customHeight="1" x14ac:dyDescent="0.25">
      <c r="A171" s="63"/>
      <c r="B171" s="64"/>
      <c r="C171" s="65"/>
      <c r="D171" s="42"/>
      <c r="E171" s="43"/>
      <c r="F171" s="43"/>
      <c r="G171" s="43"/>
      <c r="H171" s="44"/>
      <c r="I171" s="45"/>
      <c r="J171" s="46"/>
      <c r="K171" s="45"/>
      <c r="L171" s="136"/>
      <c r="M171" s="47"/>
    </row>
    <row r="172" spans="1:14" ht="15.75" customHeight="1" x14ac:dyDescent="0.25">
      <c r="A172" s="66"/>
      <c r="B172" s="67"/>
      <c r="C172" s="68" t="s">
        <v>31</v>
      </c>
      <c r="D172" s="49"/>
      <c r="E172" s="27"/>
      <c r="F172" s="27"/>
      <c r="G172" s="27"/>
      <c r="H172" s="50"/>
      <c r="I172" s="51"/>
      <c r="J172" s="23"/>
      <c r="K172" s="51"/>
      <c r="L172" s="137"/>
      <c r="M172" s="24"/>
    </row>
    <row r="173" spans="1:14" ht="15.75" customHeight="1" x14ac:dyDescent="0.25">
      <c r="A173" s="53"/>
      <c r="B173" s="185"/>
      <c r="C173" s="84"/>
      <c r="D173" s="37"/>
      <c r="E173" s="31"/>
      <c r="F173" s="31"/>
      <c r="G173" s="31"/>
      <c r="H173" s="31"/>
      <c r="I173" s="28"/>
      <c r="J173" s="40"/>
      <c r="K173" s="28"/>
      <c r="L173" s="139"/>
      <c r="M173" s="29"/>
    </row>
    <row r="174" spans="1:14" ht="32.25" customHeight="1" x14ac:dyDescent="0.25">
      <c r="A174" s="53"/>
      <c r="B174" s="185" t="s">
        <v>281</v>
      </c>
      <c r="C174" s="84" t="s">
        <v>28</v>
      </c>
      <c r="D174" s="37"/>
      <c r="E174" s="31"/>
      <c r="F174" s="31"/>
      <c r="G174" s="31"/>
      <c r="H174" s="31"/>
      <c r="I174" s="28"/>
      <c r="J174" s="40"/>
      <c r="K174" s="28"/>
      <c r="L174" s="139"/>
      <c r="M174" s="29"/>
    </row>
    <row r="175" spans="1:14" ht="219" customHeight="1" x14ac:dyDescent="0.25">
      <c r="A175" s="53">
        <f>A167+1</f>
        <v>12</v>
      </c>
      <c r="B175" s="186" t="s">
        <v>279</v>
      </c>
      <c r="C175" s="85" t="s">
        <v>280</v>
      </c>
      <c r="D175" s="31" t="s">
        <v>87</v>
      </c>
      <c r="E175" s="31" t="s">
        <v>88</v>
      </c>
      <c r="F175" s="31" t="s">
        <v>158</v>
      </c>
      <c r="G175" s="187" t="s">
        <v>159</v>
      </c>
      <c r="H175" s="31" t="s">
        <v>18</v>
      </c>
      <c r="I175" s="28"/>
      <c r="J175" s="40"/>
      <c r="K175" s="28"/>
      <c r="L175" s="139"/>
      <c r="M175" s="29"/>
    </row>
    <row r="176" spans="1:14" ht="15.75" customHeight="1" x14ac:dyDescent="0.25">
      <c r="A176" s="53"/>
      <c r="B176" s="186"/>
      <c r="C176" s="88" t="s">
        <v>157</v>
      </c>
      <c r="D176" s="86">
        <v>7850</v>
      </c>
      <c r="E176" s="33">
        <f>'303_Travi acciaio'!B15</f>
        <v>0.27700000000000002</v>
      </c>
      <c r="F176" s="33">
        <f>E176/0.008/0.48</f>
        <v>72.135416666666671</v>
      </c>
      <c r="G176" s="188">
        <f>2*0.48</f>
        <v>0.96</v>
      </c>
      <c r="H176" s="87">
        <f t="shared" ref="H176:H178" si="24">PRODUCT(D176:E176)</f>
        <v>2174.4500000000003</v>
      </c>
      <c r="I176" s="28"/>
      <c r="J176" s="40"/>
      <c r="K176" s="28"/>
      <c r="L176" s="139"/>
      <c r="M176" s="29"/>
    </row>
    <row r="177" spans="1:14" ht="15.75" customHeight="1" x14ac:dyDescent="0.25">
      <c r="A177" s="53"/>
      <c r="B177" s="186"/>
      <c r="C177" s="88" t="s">
        <v>143</v>
      </c>
      <c r="D177" s="86">
        <v>7850</v>
      </c>
      <c r="E177" s="33">
        <f>'302_Montanti Quinta'!B6</f>
        <v>0.02</v>
      </c>
      <c r="F177" s="33">
        <f>E177/(36/10^4)</f>
        <v>5.5555555555555562</v>
      </c>
      <c r="G177" s="188">
        <f>0.15*2+0.1*2</f>
        <v>0.5</v>
      </c>
      <c r="H177" s="87">
        <f t="shared" si="24"/>
        <v>157</v>
      </c>
      <c r="I177" s="28"/>
      <c r="J177" s="40"/>
      <c r="K177" s="28"/>
      <c r="L177" s="139"/>
      <c r="M177" s="29"/>
    </row>
    <row r="178" spans="1:14" ht="15.75" customHeight="1" x14ac:dyDescent="0.25">
      <c r="A178" s="53"/>
      <c r="B178" s="186"/>
      <c r="C178" s="88" t="s">
        <v>86</v>
      </c>
      <c r="D178" s="86">
        <v>7851</v>
      </c>
      <c r="E178" s="33">
        <v>1.2749999999999999</v>
      </c>
      <c r="F178" s="33"/>
      <c r="G178" s="188"/>
      <c r="H178" s="87">
        <f t="shared" si="24"/>
        <v>10010.025</v>
      </c>
      <c r="I178" s="28"/>
      <c r="J178" s="40"/>
      <c r="K178" s="28"/>
      <c r="L178" s="139"/>
      <c r="M178" s="29"/>
    </row>
    <row r="179" spans="1:14" ht="15.75" customHeight="1" x14ac:dyDescent="0.25">
      <c r="A179" s="53"/>
      <c r="B179" s="186"/>
      <c r="C179" s="88"/>
      <c r="D179" s="146"/>
      <c r="E179" s="33"/>
      <c r="F179" s="33"/>
      <c r="G179" s="188"/>
      <c r="H179" s="87"/>
      <c r="I179" s="28"/>
      <c r="J179" s="40"/>
      <c r="K179" s="28"/>
      <c r="L179" s="139"/>
      <c r="M179" s="29"/>
    </row>
    <row r="180" spans="1:14" ht="15.75" customHeight="1" x14ac:dyDescent="0.25">
      <c r="A180" s="53"/>
      <c r="B180" s="128"/>
      <c r="C180" s="26" t="s">
        <v>17</v>
      </c>
      <c r="D180" s="37"/>
      <c r="E180" s="38"/>
      <c r="F180" s="38"/>
      <c r="G180" s="38"/>
      <c r="H180" s="39"/>
      <c r="I180" s="28">
        <f>SUM(H176:H180)</f>
        <v>12341.475</v>
      </c>
      <c r="J180" s="40" t="s">
        <v>29</v>
      </c>
      <c r="K180" s="28">
        <v>4.91</v>
      </c>
      <c r="L180" s="144">
        <v>0.52739999999999998</v>
      </c>
      <c r="M180" s="29">
        <f>I180*K180</f>
        <v>60596.642250000004</v>
      </c>
      <c r="N180" s="145">
        <f>M180*L180</f>
        <v>31958.669122650001</v>
      </c>
    </row>
    <row r="181" spans="1:14" ht="15.75" customHeight="1" x14ac:dyDescent="0.25">
      <c r="A181" s="53"/>
      <c r="B181" s="185"/>
      <c r="C181" s="26"/>
      <c r="D181" s="37"/>
      <c r="E181" s="38"/>
      <c r="F181" s="38"/>
      <c r="G181" s="38"/>
      <c r="H181" s="39"/>
      <c r="I181" s="28"/>
      <c r="J181" s="40"/>
      <c r="K181" s="28"/>
      <c r="L181" s="144"/>
      <c r="M181" s="29"/>
      <c r="N181" s="145"/>
    </row>
    <row r="182" spans="1:14" ht="195" x14ac:dyDescent="0.25">
      <c r="A182" s="53">
        <f>A175+1</f>
        <v>13</v>
      </c>
      <c r="B182" s="186" t="s">
        <v>282</v>
      </c>
      <c r="C182" s="85" t="s">
        <v>284</v>
      </c>
      <c r="D182" s="37"/>
      <c r="E182" s="38"/>
      <c r="F182" s="38"/>
      <c r="G182" s="38"/>
      <c r="H182" s="39"/>
      <c r="I182" s="28"/>
      <c r="J182" s="40"/>
      <c r="K182" s="28"/>
      <c r="L182" s="139"/>
      <c r="M182" s="29"/>
    </row>
    <row r="183" spans="1:14" x14ac:dyDescent="0.25">
      <c r="A183" s="53"/>
      <c r="B183" s="185"/>
      <c r="C183" s="130" t="s">
        <v>283</v>
      </c>
      <c r="D183" s="146">
        <v>7850</v>
      </c>
      <c r="E183" s="27">
        <f>'301_Colonne_Parapetto'!B247</f>
        <v>0.10970000000000001</v>
      </c>
      <c r="F183" s="185"/>
      <c r="G183" s="89"/>
      <c r="H183" s="87">
        <f>PRODUCT(D183:G183)</f>
        <v>861.1450000000001</v>
      </c>
      <c r="I183" s="28"/>
      <c r="J183" s="40"/>
      <c r="K183" s="28"/>
      <c r="L183" s="139"/>
      <c r="M183" s="29"/>
    </row>
    <row r="184" spans="1:14" x14ac:dyDescent="0.25">
      <c r="A184" s="53"/>
      <c r="B184" s="185"/>
      <c r="C184" s="130"/>
      <c r="D184" s="146"/>
      <c r="E184" s="27"/>
      <c r="F184" s="185"/>
      <c r="G184" s="89"/>
      <c r="H184" s="87"/>
      <c r="I184" s="28"/>
      <c r="J184" s="40"/>
      <c r="K184" s="28"/>
      <c r="L184" s="139"/>
      <c r="M184" s="29"/>
    </row>
    <row r="185" spans="1:14" x14ac:dyDescent="0.25">
      <c r="A185" s="53"/>
      <c r="B185" s="129"/>
      <c r="C185" s="26" t="s">
        <v>17</v>
      </c>
      <c r="D185" s="37"/>
      <c r="E185" s="38"/>
      <c r="F185" s="38"/>
      <c r="G185" s="38"/>
      <c r="H185" s="39"/>
      <c r="I185" s="28">
        <f>SUM(H183:H185)</f>
        <v>861.1450000000001</v>
      </c>
      <c r="J185" s="40" t="s">
        <v>29</v>
      </c>
      <c r="K185" s="28">
        <v>5.08</v>
      </c>
      <c r="L185" s="143">
        <v>0.50980000000000003</v>
      </c>
      <c r="M185" s="29">
        <f>I185*K185</f>
        <v>4374.6166000000003</v>
      </c>
      <c r="N185" s="145">
        <f>M185*L185</f>
        <v>2230.1795426800004</v>
      </c>
    </row>
    <row r="186" spans="1:14" x14ac:dyDescent="0.25">
      <c r="A186" s="53"/>
      <c r="B186" s="186"/>
      <c r="C186" s="88"/>
      <c r="D186" s="37"/>
      <c r="E186" s="38"/>
      <c r="F186" s="38"/>
      <c r="G186" s="38"/>
      <c r="H186" s="39"/>
      <c r="I186" s="28"/>
      <c r="J186" s="40"/>
      <c r="K186" s="28"/>
      <c r="L186" s="139"/>
      <c r="M186" s="29"/>
    </row>
    <row r="187" spans="1:14" x14ac:dyDescent="0.25">
      <c r="A187" s="53">
        <f>A182+1</f>
        <v>14</v>
      </c>
      <c r="B187" s="185" t="s">
        <v>89</v>
      </c>
      <c r="C187" s="84" t="s">
        <v>90</v>
      </c>
      <c r="D187" s="37"/>
      <c r="E187" s="38"/>
      <c r="F187" s="38"/>
      <c r="G187" s="38"/>
      <c r="H187" s="39"/>
      <c r="I187" s="28"/>
      <c r="J187" s="40"/>
      <c r="K187" s="28"/>
      <c r="L187" s="139"/>
      <c r="M187" s="29"/>
    </row>
    <row r="188" spans="1:14" x14ac:dyDescent="0.25">
      <c r="A188" s="53"/>
      <c r="B188" s="185" t="s">
        <v>92</v>
      </c>
      <c r="C188" s="88" t="s">
        <v>91</v>
      </c>
      <c r="D188" s="37"/>
      <c r="E188" s="38"/>
      <c r="F188" s="38"/>
      <c r="G188" s="38"/>
      <c r="H188" s="39"/>
      <c r="I188" s="28"/>
      <c r="J188" s="40"/>
      <c r="K188" s="28"/>
      <c r="L188" s="139"/>
      <c r="M188" s="29"/>
    </row>
    <row r="189" spans="1:14" x14ac:dyDescent="0.25">
      <c r="A189" s="53"/>
      <c r="B189" s="185" t="s">
        <v>93</v>
      </c>
      <c r="C189" s="130" t="s">
        <v>94</v>
      </c>
      <c r="D189" s="37"/>
      <c r="E189" s="86"/>
      <c r="F189" s="27"/>
      <c r="G189" s="89"/>
      <c r="H189" s="87"/>
      <c r="I189" s="28"/>
      <c r="J189" s="40"/>
      <c r="K189" s="28"/>
      <c r="L189" s="139"/>
      <c r="M189" s="29"/>
    </row>
    <row r="190" spans="1:14" x14ac:dyDescent="0.25">
      <c r="A190" s="53"/>
      <c r="B190" s="185"/>
      <c r="C190" s="130" t="s">
        <v>249</v>
      </c>
      <c r="D190" s="37"/>
      <c r="E190" s="86"/>
      <c r="F190" s="27"/>
      <c r="G190" s="89"/>
      <c r="H190" s="87">
        <f>SUM(H176:H178)+H183</f>
        <v>13202.62</v>
      </c>
      <c r="I190" s="28"/>
      <c r="J190" s="147"/>
      <c r="K190" s="28"/>
      <c r="L190" s="139"/>
      <c r="M190" s="29"/>
    </row>
    <row r="191" spans="1:14" x14ac:dyDescent="0.25">
      <c r="A191" s="53"/>
      <c r="B191" s="185"/>
      <c r="C191" s="130"/>
      <c r="D191" s="37"/>
      <c r="E191" s="86"/>
      <c r="F191" s="27"/>
      <c r="G191" s="89"/>
      <c r="H191" s="87"/>
      <c r="I191" s="28"/>
      <c r="J191" s="147"/>
      <c r="K191" s="28"/>
      <c r="L191" s="139"/>
      <c r="M191" s="29"/>
    </row>
    <row r="192" spans="1:14" x14ac:dyDescent="0.25">
      <c r="A192" s="53"/>
      <c r="B192" s="129"/>
      <c r="C192" s="26" t="s">
        <v>17</v>
      </c>
      <c r="D192" s="37"/>
      <c r="E192" s="38"/>
      <c r="F192" s="38"/>
      <c r="G192" s="38"/>
      <c r="H192" s="39"/>
      <c r="I192" s="28">
        <f>SUM(H188:H192)</f>
        <v>13202.62</v>
      </c>
      <c r="J192" s="40" t="s">
        <v>29</v>
      </c>
      <c r="K192" s="28">
        <v>1.84</v>
      </c>
      <c r="L192" s="139" t="s">
        <v>251</v>
      </c>
      <c r="M192" s="29">
        <f>I192*K192</f>
        <v>24292.820800000001</v>
      </c>
    </row>
    <row r="193" spans="1:15" x14ac:dyDescent="0.25">
      <c r="A193" s="53"/>
      <c r="B193" s="186"/>
      <c r="C193" s="26"/>
      <c r="D193" s="37"/>
      <c r="E193" s="38"/>
      <c r="F193" s="38"/>
      <c r="G193" s="38"/>
      <c r="H193" s="39"/>
      <c r="I193" s="28"/>
      <c r="J193" s="40"/>
      <c r="K193" s="28"/>
      <c r="L193" s="139"/>
      <c r="M193" s="29"/>
    </row>
    <row r="194" spans="1:15" x14ac:dyDescent="0.25">
      <c r="A194" s="53">
        <f>A187+1</f>
        <v>15</v>
      </c>
      <c r="B194" s="185" t="s">
        <v>161</v>
      </c>
      <c r="C194" s="84" t="s">
        <v>166</v>
      </c>
      <c r="D194" s="37"/>
      <c r="E194" s="38"/>
      <c r="F194" s="38"/>
      <c r="G194" s="38"/>
      <c r="H194" s="39"/>
      <c r="I194" s="28"/>
      <c r="J194" s="40"/>
      <c r="K194" s="28"/>
      <c r="L194" s="139"/>
      <c r="M194" s="29"/>
    </row>
    <row r="195" spans="1:15" ht="45" x14ac:dyDescent="0.25">
      <c r="A195" s="53"/>
      <c r="B195" s="186" t="s">
        <v>162</v>
      </c>
      <c r="C195" s="134" t="s">
        <v>163</v>
      </c>
      <c r="D195" s="37"/>
      <c r="E195" s="86"/>
      <c r="F195" s="27"/>
      <c r="G195" s="89"/>
      <c r="H195" s="87"/>
      <c r="I195" s="28"/>
      <c r="J195" s="40"/>
      <c r="K195" s="28"/>
      <c r="L195" s="139"/>
      <c r="M195" s="29"/>
    </row>
    <row r="196" spans="1:15" x14ac:dyDescent="0.25">
      <c r="A196" s="53"/>
      <c r="B196" s="129" t="s">
        <v>164</v>
      </c>
      <c r="C196" s="134" t="s">
        <v>165</v>
      </c>
      <c r="D196" s="37"/>
      <c r="E196" s="86"/>
      <c r="F196" s="27"/>
      <c r="G196" s="89"/>
      <c r="H196" s="87"/>
      <c r="I196" s="28"/>
      <c r="J196" s="40"/>
      <c r="K196" s="28"/>
      <c r="L196" s="139"/>
      <c r="M196" s="29"/>
    </row>
    <row r="197" spans="1:15" x14ac:dyDescent="0.25">
      <c r="A197" s="53"/>
      <c r="B197" s="186"/>
      <c r="C197" s="130" t="s">
        <v>249</v>
      </c>
      <c r="D197" s="37"/>
      <c r="E197" s="86"/>
      <c r="F197" s="27"/>
      <c r="G197" s="89"/>
      <c r="H197" s="87">
        <f>F176*G176+F177*G177</f>
        <v>72.027777777777771</v>
      </c>
      <c r="I197" s="28"/>
      <c r="J197" s="40"/>
      <c r="K197" s="28"/>
      <c r="L197" s="139"/>
      <c r="M197" s="29"/>
    </row>
    <row r="198" spans="1:15" x14ac:dyDescent="0.25">
      <c r="A198" s="53"/>
      <c r="B198" s="186"/>
      <c r="C198" s="130"/>
      <c r="D198" s="37"/>
      <c r="E198" s="86"/>
      <c r="F198" s="27"/>
      <c r="G198" s="89"/>
      <c r="H198" s="87"/>
      <c r="I198" s="28"/>
      <c r="J198" s="40"/>
      <c r="K198" s="28"/>
      <c r="L198" s="139"/>
      <c r="M198" s="29"/>
    </row>
    <row r="199" spans="1:15" x14ac:dyDescent="0.25">
      <c r="A199" s="53"/>
      <c r="B199" s="185"/>
      <c r="C199" s="26" t="s">
        <v>17</v>
      </c>
      <c r="D199" s="37"/>
      <c r="E199" s="38"/>
      <c r="F199" s="38"/>
      <c r="G199" s="38"/>
      <c r="H199" s="39"/>
      <c r="I199" s="28">
        <f>SUM(H197:H197)</f>
        <v>72.027777777777771</v>
      </c>
      <c r="J199" s="40" t="s">
        <v>160</v>
      </c>
      <c r="K199" s="28">
        <v>23.94</v>
      </c>
      <c r="L199" s="143">
        <v>0.36130000000000001</v>
      </c>
      <c r="M199" s="29">
        <f>I199*K199</f>
        <v>1724.345</v>
      </c>
      <c r="N199" s="145">
        <f>M199*L199</f>
        <v>623.00584850000007</v>
      </c>
    </row>
    <row r="200" spans="1:15" x14ac:dyDescent="0.25">
      <c r="A200" s="53"/>
      <c r="B200" s="186"/>
      <c r="C200" s="88"/>
      <c r="D200" s="37"/>
      <c r="E200" s="38"/>
      <c r="F200" s="38"/>
      <c r="G200" s="38"/>
      <c r="H200" s="39"/>
      <c r="I200" s="28"/>
      <c r="J200" s="40"/>
      <c r="K200" s="28"/>
      <c r="L200" s="139"/>
      <c r="M200" s="29"/>
    </row>
    <row r="201" spans="1:15" x14ac:dyDescent="0.25">
      <c r="A201" s="25"/>
      <c r="B201" s="48"/>
      <c r="C201" s="26"/>
      <c r="D201" s="37"/>
      <c r="E201" s="38"/>
      <c r="F201" s="38"/>
      <c r="G201" s="38"/>
      <c r="H201" s="39"/>
      <c r="I201" s="28"/>
      <c r="J201" s="40"/>
      <c r="K201" s="28"/>
      <c r="L201" s="139"/>
      <c r="M201" s="29"/>
    </row>
    <row r="202" spans="1:15" ht="15.75" thickBot="1" x14ac:dyDescent="0.3">
      <c r="A202" s="90"/>
      <c r="B202" s="91"/>
      <c r="C202" s="92" t="s">
        <v>32</v>
      </c>
      <c r="D202" s="93"/>
      <c r="E202" s="94"/>
      <c r="F202" s="94"/>
      <c r="G202" s="94"/>
      <c r="H202" s="95"/>
      <c r="I202" s="96"/>
      <c r="J202" s="97"/>
      <c r="K202" s="96"/>
      <c r="L202" s="140"/>
      <c r="M202" s="29">
        <f>SUM(M175:M201)</f>
        <v>90988.424650000001</v>
      </c>
      <c r="O202" s="145"/>
    </row>
    <row r="203" spans="1:15" x14ac:dyDescent="0.25">
      <c r="A203" s="63"/>
      <c r="B203" s="64"/>
      <c r="C203" s="65"/>
      <c r="D203" s="42"/>
      <c r="E203" s="43"/>
      <c r="F203" s="43"/>
      <c r="G203" s="43"/>
      <c r="H203" s="44"/>
      <c r="I203" s="45"/>
      <c r="J203" s="46"/>
      <c r="K203" s="45"/>
      <c r="L203" s="136"/>
      <c r="M203" s="47"/>
    </row>
    <row r="204" spans="1:15" x14ac:dyDescent="0.25">
      <c r="A204" s="66"/>
      <c r="B204" s="67"/>
      <c r="C204" s="68" t="s">
        <v>95</v>
      </c>
      <c r="D204" s="49"/>
      <c r="E204" s="27"/>
      <c r="F204" s="27"/>
      <c r="G204" s="27"/>
      <c r="H204" s="50"/>
      <c r="I204" s="51"/>
      <c r="J204" s="23"/>
      <c r="K204" s="51"/>
      <c r="L204" s="137"/>
      <c r="M204" s="24"/>
    </row>
    <row r="205" spans="1:15" x14ac:dyDescent="0.25">
      <c r="A205" s="53"/>
      <c r="B205" s="185"/>
      <c r="C205" s="68"/>
      <c r="D205" s="37"/>
      <c r="E205" s="31"/>
      <c r="F205" s="31"/>
      <c r="G205" s="31"/>
      <c r="H205" s="131"/>
      <c r="I205" s="28"/>
      <c r="J205" s="40"/>
      <c r="K205" s="28"/>
      <c r="L205" s="139"/>
      <c r="M205" s="29"/>
    </row>
    <row r="206" spans="1:15" x14ac:dyDescent="0.25">
      <c r="A206" s="177">
        <f>A194+1</f>
        <v>16</v>
      </c>
      <c r="B206" s="115" t="s">
        <v>132</v>
      </c>
      <c r="C206" s="30" t="s">
        <v>131</v>
      </c>
      <c r="D206" s="35"/>
      <c r="E206" s="33"/>
      <c r="F206" s="33"/>
      <c r="G206" s="33"/>
      <c r="H206" s="36"/>
      <c r="I206" s="70"/>
      <c r="J206" s="34"/>
      <c r="K206" s="70"/>
      <c r="L206" s="138"/>
      <c r="M206" s="71"/>
    </row>
    <row r="207" spans="1:15" x14ac:dyDescent="0.25">
      <c r="A207" s="178"/>
      <c r="B207" s="115" t="s">
        <v>125</v>
      </c>
      <c r="C207" s="32" t="s">
        <v>126</v>
      </c>
      <c r="D207" s="35"/>
      <c r="E207" s="33"/>
      <c r="F207" s="33"/>
      <c r="G207" s="33"/>
      <c r="H207" s="36"/>
      <c r="I207" s="70"/>
      <c r="J207" s="34"/>
      <c r="K207" s="70"/>
      <c r="L207" s="138"/>
      <c r="M207" s="71"/>
    </row>
    <row r="208" spans="1:15" ht="409.5" customHeight="1" x14ac:dyDescent="0.25">
      <c r="A208" s="178"/>
      <c r="B208" s="185"/>
      <c r="C208" s="52" t="s">
        <v>127</v>
      </c>
      <c r="D208" s="72" t="s">
        <v>15</v>
      </c>
      <c r="E208" s="31" t="s">
        <v>20</v>
      </c>
      <c r="F208" s="31" t="s">
        <v>16</v>
      </c>
      <c r="G208" s="38"/>
      <c r="H208" s="73" t="s">
        <v>21</v>
      </c>
      <c r="I208" s="70"/>
      <c r="J208" s="34"/>
      <c r="K208" s="70"/>
      <c r="L208" s="138"/>
      <c r="M208" s="71"/>
    </row>
    <row r="209" spans="1:14" x14ac:dyDescent="0.25">
      <c r="A209" s="178"/>
      <c r="B209" s="115" t="s">
        <v>128</v>
      </c>
      <c r="C209" s="52" t="s">
        <v>101</v>
      </c>
      <c r="D209" s="35"/>
      <c r="E209" s="33">
        <f>'201_Wall CLT'!C16</f>
        <v>778.17</v>
      </c>
      <c r="F209" s="33"/>
      <c r="G209" s="33"/>
      <c r="H209" s="36"/>
      <c r="I209" s="28"/>
      <c r="J209" s="34"/>
      <c r="K209" s="70"/>
      <c r="L209" s="138"/>
      <c r="M209" s="71"/>
    </row>
    <row r="210" spans="1:14" x14ac:dyDescent="0.25">
      <c r="A210" s="178"/>
      <c r="B210" s="115"/>
      <c r="C210" s="26" t="s">
        <v>17</v>
      </c>
      <c r="D210" s="37"/>
      <c r="E210" s="38"/>
      <c r="F210" s="38"/>
      <c r="G210" s="38"/>
      <c r="H210" s="39"/>
      <c r="I210" s="28">
        <f>SUM(E209:E210)</f>
        <v>778.17</v>
      </c>
      <c r="J210" s="74" t="s">
        <v>27</v>
      </c>
      <c r="K210" s="28">
        <v>139.88</v>
      </c>
      <c r="L210" s="143">
        <v>0.13109999999999999</v>
      </c>
      <c r="M210" s="29">
        <f>I210*K210</f>
        <v>108850.41959999999</v>
      </c>
      <c r="N210" s="145">
        <f>M210*L210</f>
        <v>14270.290009559998</v>
      </c>
    </row>
    <row r="211" spans="1:14" x14ac:dyDescent="0.25">
      <c r="A211" s="53"/>
      <c r="B211" s="182"/>
      <c r="C211" s="26"/>
      <c r="D211" s="37"/>
      <c r="E211" s="38"/>
      <c r="F211" s="38"/>
      <c r="G211" s="38"/>
      <c r="H211" s="39"/>
      <c r="I211" s="28"/>
      <c r="J211" s="181"/>
      <c r="K211" s="28"/>
      <c r="L211" s="139"/>
      <c r="M211" s="29"/>
    </row>
    <row r="212" spans="1:14" x14ac:dyDescent="0.25">
      <c r="A212" s="53">
        <f>A206+1</f>
        <v>17</v>
      </c>
      <c r="B212" s="186" t="s">
        <v>102</v>
      </c>
      <c r="C212" s="88" t="s">
        <v>123</v>
      </c>
      <c r="D212" s="37"/>
      <c r="E212" s="86">
        <f>E209</f>
        <v>778.17</v>
      </c>
      <c r="F212" s="86"/>
      <c r="G212" s="86"/>
      <c r="H212" s="87"/>
      <c r="I212" s="28"/>
      <c r="J212" s="40"/>
      <c r="K212" s="28"/>
      <c r="L212" s="139"/>
      <c r="M212" s="29"/>
    </row>
    <row r="213" spans="1:14" x14ac:dyDescent="0.25">
      <c r="A213" s="53"/>
      <c r="B213" s="128"/>
      <c r="C213" s="26" t="s">
        <v>17</v>
      </c>
      <c r="D213" s="37"/>
      <c r="E213" s="38"/>
      <c r="F213" s="38"/>
      <c r="G213" s="38"/>
      <c r="H213" s="39"/>
      <c r="I213" s="28">
        <f>SUM(E212:E213)</f>
        <v>778.17</v>
      </c>
      <c r="J213" s="74" t="s">
        <v>27</v>
      </c>
      <c r="K213" s="28">
        <f>12/2*K210*0.125</f>
        <v>104.91</v>
      </c>
      <c r="L213" s="143">
        <v>0.13109999999999999</v>
      </c>
      <c r="M213" s="29">
        <f>I213*K213</f>
        <v>81637.814699999988</v>
      </c>
      <c r="N213" s="145">
        <f>M213*L213</f>
        <v>10702.717507169998</v>
      </c>
    </row>
    <row r="214" spans="1:14" x14ac:dyDescent="0.25">
      <c r="A214" s="53"/>
      <c r="B214" s="128"/>
      <c r="C214" s="26"/>
      <c r="D214" s="37"/>
      <c r="E214" s="38"/>
      <c r="F214" s="38"/>
      <c r="G214" s="38"/>
      <c r="H214" s="39"/>
      <c r="I214" s="28"/>
      <c r="J214" s="181"/>
      <c r="K214" s="28"/>
      <c r="L214" s="139"/>
      <c r="M214" s="29"/>
    </row>
    <row r="215" spans="1:14" x14ac:dyDescent="0.25">
      <c r="A215" s="177">
        <f>A212+1</f>
        <v>18</v>
      </c>
      <c r="B215" s="115" t="s">
        <v>130</v>
      </c>
      <c r="C215" s="30" t="s">
        <v>98</v>
      </c>
      <c r="D215" s="35"/>
      <c r="E215" s="33"/>
      <c r="F215" s="33"/>
      <c r="G215" s="33"/>
      <c r="H215" s="36"/>
      <c r="I215" s="70"/>
      <c r="J215" s="34"/>
      <c r="K215" s="70"/>
      <c r="L215" s="138"/>
      <c r="M215" s="71"/>
    </row>
    <row r="216" spans="1:14" x14ac:dyDescent="0.25">
      <c r="A216" s="178"/>
      <c r="B216" s="115" t="s">
        <v>97</v>
      </c>
      <c r="C216" s="32" t="s">
        <v>96</v>
      </c>
      <c r="D216" s="35"/>
      <c r="E216" s="33"/>
      <c r="F216" s="33"/>
      <c r="G216" s="33"/>
      <c r="H216" s="36"/>
      <c r="I216" s="70"/>
      <c r="J216" s="34"/>
      <c r="K216" s="70"/>
      <c r="L216" s="138"/>
      <c r="M216" s="71"/>
    </row>
    <row r="217" spans="1:14" ht="409.5" customHeight="1" x14ac:dyDescent="0.25">
      <c r="A217" s="178"/>
      <c r="B217" s="185"/>
      <c r="C217" s="52" t="s">
        <v>99</v>
      </c>
      <c r="D217" s="72" t="s">
        <v>15</v>
      </c>
      <c r="E217" s="31" t="s">
        <v>20</v>
      </c>
      <c r="F217" s="31" t="s">
        <v>16</v>
      </c>
      <c r="G217" s="38"/>
      <c r="H217" s="73" t="s">
        <v>21</v>
      </c>
      <c r="I217" s="70"/>
      <c r="J217" s="34"/>
      <c r="K217" s="70"/>
      <c r="L217" s="138"/>
      <c r="M217" s="71"/>
    </row>
    <row r="218" spans="1:14" x14ac:dyDescent="0.25">
      <c r="A218" s="178"/>
      <c r="B218" s="115" t="s">
        <v>100</v>
      </c>
      <c r="C218" s="52" t="s">
        <v>101</v>
      </c>
      <c r="D218" s="35"/>
      <c r="E218" s="33">
        <f>'204_Floor Legno'!C102</f>
        <v>2776.33</v>
      </c>
      <c r="F218" s="33"/>
      <c r="G218" s="33"/>
      <c r="H218" s="36"/>
      <c r="I218" s="28"/>
      <c r="J218" s="34"/>
      <c r="K218" s="70"/>
      <c r="L218" s="138"/>
      <c r="M218" s="71"/>
    </row>
    <row r="219" spans="1:14" x14ac:dyDescent="0.25">
      <c r="A219" s="178"/>
      <c r="B219" s="115"/>
      <c r="C219" s="26" t="s">
        <v>17</v>
      </c>
      <c r="D219" s="37"/>
      <c r="E219" s="38"/>
      <c r="F219" s="38"/>
      <c r="G219" s="38"/>
      <c r="H219" s="39"/>
      <c r="I219" s="28">
        <f>SUM(E218:E219)</f>
        <v>2776.33</v>
      </c>
      <c r="J219" s="74" t="s">
        <v>27</v>
      </c>
      <c r="K219" s="28">
        <v>133.27000000000001</v>
      </c>
      <c r="L219" s="143">
        <v>0.1227</v>
      </c>
      <c r="M219" s="29">
        <f>I219*K219</f>
        <v>370001.49910000002</v>
      </c>
      <c r="N219" s="145">
        <f>M219*L219</f>
        <v>45399.183939570001</v>
      </c>
    </row>
    <row r="220" spans="1:14" x14ac:dyDescent="0.25">
      <c r="A220" s="53"/>
      <c r="B220" s="182"/>
      <c r="C220" s="26"/>
      <c r="D220" s="37"/>
      <c r="E220" s="38"/>
      <c r="F220" s="38"/>
      <c r="G220" s="38"/>
      <c r="H220" s="39"/>
      <c r="I220" s="28"/>
      <c r="J220" s="181"/>
      <c r="K220" s="28"/>
      <c r="L220" s="139"/>
      <c r="M220" s="29"/>
      <c r="N220" s="145"/>
    </row>
    <row r="221" spans="1:14" x14ac:dyDescent="0.25">
      <c r="A221" s="53">
        <f>A215+1</f>
        <v>19</v>
      </c>
      <c r="B221" s="186" t="s">
        <v>102</v>
      </c>
      <c r="C221" s="88" t="s">
        <v>184</v>
      </c>
      <c r="D221" s="37"/>
      <c r="E221" s="86">
        <f>'204_Floor Legno'!C101</f>
        <v>1591.56</v>
      </c>
      <c r="F221" s="86"/>
      <c r="G221" s="86"/>
      <c r="H221" s="87"/>
      <c r="I221" s="28"/>
      <c r="J221" s="40"/>
      <c r="K221" s="28"/>
      <c r="L221" s="139"/>
      <c r="M221" s="29"/>
      <c r="N221" s="145"/>
    </row>
    <row r="222" spans="1:14" x14ac:dyDescent="0.25">
      <c r="A222" s="53"/>
      <c r="B222" s="128"/>
      <c r="C222" s="26" t="s">
        <v>17</v>
      </c>
      <c r="D222" s="37"/>
      <c r="E222" s="38"/>
      <c r="F222" s="38"/>
      <c r="G222" s="38"/>
      <c r="H222" s="39"/>
      <c r="I222" s="28">
        <f>SUM(E221:E222)</f>
        <v>1591.56</v>
      </c>
      <c r="J222" s="74" t="s">
        <v>27</v>
      </c>
      <c r="K222" s="28">
        <f>22/2*K219*0.125</f>
        <v>183.24625</v>
      </c>
      <c r="L222" s="143">
        <v>0.1227</v>
      </c>
      <c r="M222" s="29">
        <f>I222*K222</f>
        <v>291647.40165000001</v>
      </c>
      <c r="N222" s="145">
        <f>M222*L222</f>
        <v>35785.136182455004</v>
      </c>
    </row>
    <row r="223" spans="1:14" x14ac:dyDescent="0.25">
      <c r="A223" s="53"/>
      <c r="B223" s="185"/>
      <c r="C223" s="26"/>
      <c r="D223" s="37"/>
      <c r="E223" s="38"/>
      <c r="F223" s="38"/>
      <c r="G223" s="38"/>
      <c r="H223" s="39"/>
      <c r="I223" s="28"/>
      <c r="J223" s="181"/>
      <c r="K223" s="28"/>
      <c r="L223" s="143"/>
      <c r="M223" s="29"/>
      <c r="N223" s="145"/>
    </row>
    <row r="224" spans="1:14" x14ac:dyDescent="0.25">
      <c r="A224" s="53">
        <f>A221+1</f>
        <v>20</v>
      </c>
      <c r="B224" s="186" t="s">
        <v>102</v>
      </c>
      <c r="C224" s="88" t="s">
        <v>185</v>
      </c>
      <c r="D224" s="37"/>
      <c r="E224" s="86">
        <f>'204_Floor Legno'!C50</f>
        <v>1184.77</v>
      </c>
      <c r="F224" s="86"/>
      <c r="G224" s="86"/>
      <c r="H224" s="87"/>
      <c r="I224" s="28"/>
      <c r="J224" s="40"/>
      <c r="K224" s="28"/>
      <c r="L224" s="139"/>
      <c r="M224" s="29"/>
      <c r="N224" s="145"/>
    </row>
    <row r="225" spans="1:14" x14ac:dyDescent="0.25">
      <c r="A225" s="53"/>
      <c r="B225" s="128"/>
      <c r="C225" s="26" t="s">
        <v>17</v>
      </c>
      <c r="D225" s="37"/>
      <c r="E225" s="38"/>
      <c r="F225" s="38"/>
      <c r="G225" s="38"/>
      <c r="H225" s="39"/>
      <c r="I225" s="28">
        <f>SUM(E224:E225)</f>
        <v>1184.77</v>
      </c>
      <c r="J225" s="74" t="s">
        <v>27</v>
      </c>
      <c r="K225" s="28">
        <f>16/2*K219*0.125</f>
        <v>133.27000000000001</v>
      </c>
      <c r="L225" s="143">
        <v>0.1227</v>
      </c>
      <c r="M225" s="29">
        <f>I225*K225</f>
        <v>157894.29790000001</v>
      </c>
      <c r="N225" s="145">
        <f>M225*L225</f>
        <v>19373.630352330001</v>
      </c>
    </row>
    <row r="226" spans="1:14" x14ac:dyDescent="0.25">
      <c r="A226" s="53"/>
      <c r="B226" s="128"/>
      <c r="C226" s="26"/>
      <c r="D226" s="37"/>
      <c r="E226" s="38"/>
      <c r="F226" s="38"/>
      <c r="G226" s="38"/>
      <c r="H226" s="39"/>
      <c r="I226" s="28"/>
      <c r="J226" s="181"/>
      <c r="K226" s="28"/>
      <c r="L226" s="143"/>
      <c r="M226" s="29"/>
      <c r="N226" s="145"/>
    </row>
    <row r="227" spans="1:14" x14ac:dyDescent="0.25">
      <c r="A227" s="177">
        <f>A224+1</f>
        <v>21</v>
      </c>
      <c r="B227" s="115" t="s">
        <v>130</v>
      </c>
      <c r="C227" s="30" t="s">
        <v>129</v>
      </c>
      <c r="D227" s="35"/>
      <c r="E227" s="33"/>
      <c r="F227" s="33"/>
      <c r="G227" s="33"/>
      <c r="H227" s="36"/>
      <c r="I227" s="70"/>
      <c r="J227" s="34"/>
      <c r="K227" s="70"/>
      <c r="L227" s="138"/>
      <c r="M227" s="71"/>
    </row>
    <row r="228" spans="1:14" x14ac:dyDescent="0.25">
      <c r="A228" s="178"/>
      <c r="B228" s="115" t="s">
        <v>464</v>
      </c>
      <c r="C228" s="32" t="s">
        <v>465</v>
      </c>
      <c r="D228" s="35"/>
      <c r="E228" s="185"/>
      <c r="F228" s="33"/>
      <c r="G228" s="33"/>
      <c r="H228" s="36"/>
      <c r="I228" s="70"/>
      <c r="J228" s="34"/>
      <c r="K228" s="70"/>
      <c r="L228" s="138"/>
      <c r="M228" s="71"/>
    </row>
    <row r="229" spans="1:14" ht="291.75" customHeight="1" x14ac:dyDescent="0.25">
      <c r="A229" s="178"/>
      <c r="B229" s="185"/>
      <c r="C229" s="52" t="s">
        <v>463</v>
      </c>
      <c r="D229" s="72" t="s">
        <v>15</v>
      </c>
      <c r="E229" s="31"/>
      <c r="F229" s="31" t="s">
        <v>21</v>
      </c>
      <c r="G229" s="38"/>
      <c r="H229" s="73" t="s">
        <v>21</v>
      </c>
      <c r="I229" s="70"/>
      <c r="J229" s="34"/>
      <c r="K229" s="70"/>
      <c r="L229" s="138"/>
      <c r="M229" s="71"/>
    </row>
    <row r="230" spans="1:14" x14ac:dyDescent="0.25">
      <c r="A230" s="178"/>
      <c r="B230" s="115"/>
      <c r="C230" s="150" t="str">
        <f>'202_Colonne_legno'!D2</f>
        <v>Pil_GL_01</v>
      </c>
      <c r="D230" s="35" t="str">
        <f>'202_Colonne_legno'!C19</f>
        <v>17</v>
      </c>
      <c r="E230" s="185"/>
      <c r="F230" s="33">
        <f>'202_Colonne_legno'!B2</f>
        <v>0.38</v>
      </c>
      <c r="G230" s="33"/>
      <c r="H230" s="36">
        <f>'202_Colonne_legno'!B19</f>
        <v>6.46</v>
      </c>
      <c r="I230" s="28"/>
      <c r="J230" s="34"/>
      <c r="K230" s="70"/>
      <c r="L230" s="138"/>
      <c r="M230" s="71"/>
    </row>
    <row r="231" spans="1:14" x14ac:dyDescent="0.25">
      <c r="A231" s="178"/>
      <c r="B231" s="115"/>
      <c r="C231" s="150" t="str">
        <f>'202_Colonne_legno'!D20</f>
        <v>Pil_GL_02</v>
      </c>
      <c r="D231" s="35" t="str">
        <f>'202_Colonne_legno'!C59</f>
        <v>39</v>
      </c>
      <c r="E231" s="185"/>
      <c r="F231" s="33">
        <f>'202_Colonne_legno'!B20</f>
        <v>0.36</v>
      </c>
      <c r="G231" s="33"/>
      <c r="H231" s="36">
        <f>'202_Colonne_legno'!B59</f>
        <v>13.93</v>
      </c>
      <c r="I231" s="28"/>
      <c r="J231" s="180"/>
      <c r="K231" s="70"/>
      <c r="L231" s="138"/>
      <c r="M231" s="71"/>
    </row>
    <row r="232" spans="1:14" x14ac:dyDescent="0.25">
      <c r="A232" s="178"/>
      <c r="B232" s="115"/>
      <c r="C232" s="150" t="str">
        <f>'202_Colonne_legno'!D60</f>
        <v>Pil_GL_03</v>
      </c>
      <c r="D232" s="35" t="str">
        <f>'202_Colonne_legno'!C104</f>
        <v>44</v>
      </c>
      <c r="E232" s="185"/>
      <c r="F232" s="33">
        <f>'202_Colonne_legno'!B60</f>
        <v>0.28999999999999998</v>
      </c>
      <c r="G232" s="33"/>
      <c r="H232" s="36">
        <f>'202_Colonne_legno'!B104</f>
        <v>12.93</v>
      </c>
      <c r="I232" s="28"/>
      <c r="J232" s="180"/>
      <c r="K232" s="70"/>
      <c r="L232" s="138"/>
      <c r="M232" s="71"/>
    </row>
    <row r="233" spans="1:14" x14ac:dyDescent="0.25">
      <c r="A233" s="178"/>
      <c r="B233" s="115"/>
      <c r="C233" s="150" t="str">
        <f>'202_Colonne_legno'!D105</f>
        <v>Pil_GL_04</v>
      </c>
      <c r="D233" s="35">
        <v>1</v>
      </c>
      <c r="E233" s="33"/>
      <c r="F233" s="33">
        <f>'202_Colonne_legno'!B105</f>
        <v>4.79</v>
      </c>
      <c r="G233" s="33"/>
      <c r="H233" s="36">
        <f>F233</f>
        <v>4.79</v>
      </c>
      <c r="I233" s="28"/>
      <c r="J233" s="180"/>
      <c r="K233" s="70"/>
      <c r="L233" s="138"/>
      <c r="M233" s="71"/>
    </row>
    <row r="234" spans="1:14" x14ac:dyDescent="0.25">
      <c r="A234" s="178"/>
      <c r="B234" s="115"/>
      <c r="C234" s="150" t="str">
        <f>'202_Colonne_legno'!D107</f>
        <v>Pil_GL_05</v>
      </c>
      <c r="D234" s="35">
        <v>1</v>
      </c>
      <c r="E234" s="33"/>
      <c r="F234" s="33">
        <f>'202_Colonne_legno'!B107+'202_Colonne_legno'!B108</f>
        <v>1.04</v>
      </c>
      <c r="G234" s="33"/>
      <c r="H234" s="36">
        <f>F234</f>
        <v>1.04</v>
      </c>
      <c r="I234" s="28"/>
      <c r="J234" s="180"/>
      <c r="K234" s="70"/>
      <c r="L234" s="138"/>
      <c r="M234" s="71"/>
    </row>
    <row r="235" spans="1:14" x14ac:dyDescent="0.25">
      <c r="A235" s="178"/>
      <c r="B235" s="115"/>
      <c r="C235" s="150"/>
      <c r="D235" s="35"/>
      <c r="E235" s="33"/>
      <c r="F235" s="33"/>
      <c r="G235" s="33"/>
      <c r="H235" s="36"/>
      <c r="I235" s="28"/>
      <c r="J235" s="180"/>
      <c r="K235" s="70"/>
      <c r="L235" s="138"/>
      <c r="M235" s="71"/>
    </row>
    <row r="236" spans="1:14" x14ac:dyDescent="0.25">
      <c r="A236" s="178"/>
      <c r="B236" s="115"/>
      <c r="C236" s="150" t="str">
        <f>'203_Travi legno'!C11</f>
        <v>TR_GL_01</v>
      </c>
      <c r="D236" s="35">
        <v>60</v>
      </c>
      <c r="E236" s="33"/>
      <c r="F236" s="33">
        <f>'203_Travi legno'!B11</f>
        <v>0.05</v>
      </c>
      <c r="G236" s="33"/>
      <c r="H236" s="36">
        <f>'203_Travi legno'!B64</f>
        <v>2.93</v>
      </c>
      <c r="I236" s="28"/>
      <c r="J236" s="180"/>
      <c r="K236" s="70"/>
      <c r="L236" s="138"/>
      <c r="M236" s="71"/>
    </row>
    <row r="237" spans="1:14" x14ac:dyDescent="0.25">
      <c r="A237" s="178"/>
      <c r="B237" s="115"/>
      <c r="C237" s="150" t="str">
        <f>'203_Travi legno'!C69</f>
        <v>TR_GL_02</v>
      </c>
      <c r="D237" s="35">
        <v>4</v>
      </c>
      <c r="E237" s="33"/>
      <c r="F237" s="33">
        <f>'203_Travi legno'!B69</f>
        <v>1.04</v>
      </c>
      <c r="G237" s="33"/>
      <c r="H237" s="36">
        <f>'203_Travi legno'!B72</f>
        <v>4.17</v>
      </c>
      <c r="I237" s="28"/>
      <c r="J237" s="180"/>
      <c r="K237" s="70"/>
      <c r="L237" s="138"/>
      <c r="M237" s="71"/>
    </row>
    <row r="238" spans="1:14" x14ac:dyDescent="0.25">
      <c r="A238" s="178"/>
      <c r="B238" s="115"/>
      <c r="C238" s="150" t="str">
        <f>'203_Travi legno'!C66</f>
        <v>TR_GL_03</v>
      </c>
      <c r="D238" s="35">
        <v>2</v>
      </c>
      <c r="E238" s="33"/>
      <c r="F238" s="33">
        <f>'203_Travi legno'!B66</f>
        <v>0.89</v>
      </c>
      <c r="G238" s="33"/>
      <c r="H238" s="36">
        <f t="shared" ref="H238:H240" si="25">F238*D238</f>
        <v>1.78</v>
      </c>
      <c r="I238" s="28"/>
      <c r="J238" s="180"/>
      <c r="K238" s="70"/>
      <c r="L238" s="138"/>
      <c r="M238" s="71"/>
    </row>
    <row r="239" spans="1:14" x14ac:dyDescent="0.25">
      <c r="A239" s="178"/>
      <c r="B239" s="115"/>
      <c r="C239" s="150" t="str">
        <f>'203_Travi legno'!C74</f>
        <v>TR_GL_04</v>
      </c>
      <c r="D239" s="35">
        <v>2</v>
      </c>
      <c r="E239" s="33"/>
      <c r="F239" s="33">
        <f>'203_Travi legno'!B74</f>
        <v>4.62</v>
      </c>
      <c r="G239" s="33"/>
      <c r="H239" s="36">
        <f t="shared" si="25"/>
        <v>9.24</v>
      </c>
      <c r="I239" s="28"/>
      <c r="J239" s="180"/>
      <c r="K239" s="70"/>
      <c r="L239" s="138"/>
      <c r="M239" s="71"/>
    </row>
    <row r="240" spans="1:14" x14ac:dyDescent="0.25">
      <c r="A240" s="178"/>
      <c r="B240" s="115"/>
      <c r="C240" s="150" t="str">
        <f>'203_Travi legno'!C2</f>
        <v>TR_GL_05</v>
      </c>
      <c r="D240" s="35">
        <v>1</v>
      </c>
      <c r="E240" s="33"/>
      <c r="F240" s="33">
        <f>'203_Travi legno'!B2</f>
        <v>2.4900000000000002</v>
      </c>
      <c r="G240" s="33"/>
      <c r="H240" s="36">
        <f t="shared" si="25"/>
        <v>2.4900000000000002</v>
      </c>
      <c r="I240" s="28"/>
      <c r="J240" s="180"/>
      <c r="K240" s="70"/>
      <c r="L240" s="138"/>
      <c r="M240" s="71"/>
    </row>
    <row r="241" spans="1:14" x14ac:dyDescent="0.25">
      <c r="A241" s="178"/>
      <c r="B241" s="115"/>
      <c r="C241" s="52"/>
      <c r="D241" s="35"/>
      <c r="E241" s="33"/>
      <c r="F241" s="33"/>
      <c r="G241" s="33"/>
      <c r="H241" s="36"/>
      <c r="I241" s="28"/>
      <c r="J241" s="180"/>
      <c r="K241" s="70"/>
      <c r="L241" s="138"/>
      <c r="M241" s="71"/>
    </row>
    <row r="242" spans="1:14" x14ac:dyDescent="0.25">
      <c r="A242" s="178"/>
      <c r="B242" s="115"/>
      <c r="C242" s="26" t="s">
        <v>17</v>
      </c>
      <c r="D242" s="37"/>
      <c r="E242" s="38"/>
      <c r="F242" s="38"/>
      <c r="G242" s="38"/>
      <c r="H242" s="39"/>
      <c r="I242" s="28">
        <f>SUM(H230:H242)</f>
        <v>59.760000000000005</v>
      </c>
      <c r="J242" s="74" t="s">
        <v>133</v>
      </c>
      <c r="K242" s="28">
        <v>2041.49</v>
      </c>
      <c r="L242" s="144">
        <v>0.10349999999999999</v>
      </c>
      <c r="M242" s="29">
        <f>I242*K242</f>
        <v>121999.44240000001</v>
      </c>
      <c r="N242" s="145">
        <f>M242*L242</f>
        <v>12626.942288400001</v>
      </c>
    </row>
    <row r="243" spans="1:14" x14ac:dyDescent="0.25">
      <c r="A243" s="53"/>
      <c r="B243" s="115"/>
      <c r="C243" s="26"/>
      <c r="D243" s="37"/>
      <c r="E243" s="38"/>
      <c r="F243" s="38"/>
      <c r="G243" s="38"/>
      <c r="H243" s="39"/>
      <c r="I243" s="28"/>
      <c r="J243" s="181"/>
      <c r="K243" s="28"/>
      <c r="L243" s="144"/>
      <c r="M243" s="29"/>
      <c r="N243" s="145"/>
    </row>
    <row r="244" spans="1:14" x14ac:dyDescent="0.25">
      <c r="A244" s="177">
        <f>A227+1</f>
        <v>22</v>
      </c>
      <c r="B244" s="115" t="s">
        <v>287</v>
      </c>
      <c r="C244" s="30" t="s">
        <v>286</v>
      </c>
      <c r="D244" s="35"/>
      <c r="E244" s="33"/>
      <c r="F244" s="33"/>
      <c r="G244" s="33"/>
      <c r="H244" s="36"/>
      <c r="I244" s="70"/>
      <c r="J244" s="34"/>
      <c r="K244" s="70"/>
      <c r="L244" s="138"/>
      <c r="M244" s="71"/>
    </row>
    <row r="245" spans="1:14" ht="215.25" customHeight="1" x14ac:dyDescent="0.25">
      <c r="A245" s="178"/>
      <c r="B245" s="186" t="s">
        <v>285</v>
      </c>
      <c r="C245" s="52" t="s">
        <v>288</v>
      </c>
      <c r="D245" s="35"/>
      <c r="E245" s="33"/>
      <c r="F245" s="33"/>
      <c r="G245" s="33"/>
      <c r="H245" s="36"/>
      <c r="I245" s="70"/>
      <c r="J245" s="34"/>
      <c r="K245" s="70"/>
      <c r="L245" s="138"/>
      <c r="M245" s="71"/>
    </row>
    <row r="246" spans="1:14" x14ac:dyDescent="0.25">
      <c r="A246" s="178"/>
      <c r="B246" s="185"/>
      <c r="C246" s="52"/>
      <c r="D246" s="72" t="s">
        <v>15</v>
      </c>
      <c r="E246" s="31" t="s">
        <v>16</v>
      </c>
      <c r="F246" s="31" t="s">
        <v>16</v>
      </c>
      <c r="G246" s="38"/>
      <c r="H246" s="73" t="s">
        <v>160</v>
      </c>
      <c r="I246" s="70"/>
      <c r="J246" s="34"/>
      <c r="K246" s="70"/>
      <c r="L246" s="138"/>
      <c r="M246" s="71"/>
    </row>
    <row r="247" spans="1:14" x14ac:dyDescent="0.25">
      <c r="A247" s="178"/>
      <c r="B247" s="115"/>
      <c r="C247" s="52"/>
      <c r="D247" s="35">
        <v>5</v>
      </c>
      <c r="E247" s="33">
        <f>2*0.35+2*0.28</f>
        <v>1.26</v>
      </c>
      <c r="F247" s="33">
        <v>3</v>
      </c>
      <c r="G247" s="33"/>
      <c r="H247" s="36">
        <f>PRODUCT(D247:F247)</f>
        <v>18.899999999999999</v>
      </c>
      <c r="I247" s="28"/>
      <c r="J247" s="34"/>
      <c r="K247" s="70"/>
      <c r="L247" s="138"/>
      <c r="M247" s="71"/>
    </row>
    <row r="248" spans="1:14" x14ac:dyDescent="0.25">
      <c r="A248" s="178"/>
      <c r="B248" s="115"/>
      <c r="C248" s="26" t="s">
        <v>17</v>
      </c>
      <c r="D248" s="37"/>
      <c r="E248" s="38"/>
      <c r="F248" s="38"/>
      <c r="G248" s="38"/>
      <c r="H248" s="39"/>
      <c r="I248" s="28">
        <f>SUM(H247:H248)</f>
        <v>18.899999999999999</v>
      </c>
      <c r="J248" s="74" t="s">
        <v>27</v>
      </c>
      <c r="K248" s="28">
        <v>25.66</v>
      </c>
      <c r="L248" s="144">
        <v>0.28660000000000002</v>
      </c>
      <c r="M248" s="29">
        <f>I248*K248</f>
        <v>484.97399999999999</v>
      </c>
      <c r="N248" s="145">
        <f>M248*L248</f>
        <v>138.99354840000001</v>
      </c>
    </row>
    <row r="249" spans="1:14" x14ac:dyDescent="0.25">
      <c r="A249" s="53"/>
      <c r="B249" s="128"/>
      <c r="C249" s="26"/>
      <c r="D249" s="37"/>
      <c r="E249" s="38"/>
      <c r="F249" s="38"/>
      <c r="G249" s="38"/>
      <c r="H249" s="39"/>
      <c r="I249" s="28"/>
      <c r="J249" s="181"/>
      <c r="K249" s="28"/>
      <c r="L249" s="139"/>
      <c r="M249" s="29"/>
    </row>
    <row r="250" spans="1:14" ht="15.75" thickBot="1" x14ac:dyDescent="0.3">
      <c r="A250" s="90"/>
      <c r="B250" s="91"/>
      <c r="C250" s="92" t="s">
        <v>124</v>
      </c>
      <c r="D250" s="93"/>
      <c r="E250" s="94"/>
      <c r="F250" s="94"/>
      <c r="G250" s="94"/>
      <c r="H250" s="95"/>
      <c r="I250" s="96"/>
      <c r="J250" s="97"/>
      <c r="K250" s="96"/>
      <c r="L250" s="140"/>
      <c r="M250" s="29">
        <f>SUM(M207:M249)</f>
        <v>1132515.84935</v>
      </c>
    </row>
    <row r="251" spans="1:14" x14ac:dyDescent="0.25">
      <c r="A251" s="63"/>
      <c r="B251" s="64"/>
      <c r="C251" s="65"/>
      <c r="D251" s="42"/>
      <c r="E251" s="43"/>
      <c r="F251" s="43"/>
      <c r="G251" s="43"/>
      <c r="H251" s="44"/>
      <c r="I251" s="45"/>
      <c r="J251" s="46"/>
      <c r="K251" s="45"/>
      <c r="L251" s="136"/>
      <c r="M251" s="47"/>
    </row>
    <row r="252" spans="1:14" x14ac:dyDescent="0.25">
      <c r="A252" s="66"/>
      <c r="B252" s="67"/>
      <c r="C252" s="68" t="s">
        <v>134</v>
      </c>
      <c r="D252" s="49"/>
      <c r="E252" s="27"/>
      <c r="F252" s="27"/>
      <c r="G252" s="27"/>
      <c r="H252" s="50"/>
      <c r="I252" s="51"/>
      <c r="J252" s="23"/>
      <c r="K252" s="51"/>
      <c r="L252" s="137"/>
      <c r="M252" s="24"/>
    </row>
    <row r="253" spans="1:14" x14ac:dyDescent="0.25">
      <c r="A253" s="53"/>
      <c r="B253" s="185"/>
      <c r="C253" s="68"/>
      <c r="D253" s="37"/>
      <c r="E253" s="31"/>
      <c r="F253" s="31"/>
      <c r="G253" s="31"/>
      <c r="H253" s="31"/>
      <c r="I253" s="28"/>
      <c r="J253" s="40"/>
      <c r="K253" s="28"/>
      <c r="L253" s="139"/>
      <c r="M253" s="29"/>
    </row>
    <row r="254" spans="1:14" x14ac:dyDescent="0.25">
      <c r="A254" s="53"/>
      <c r="B254" s="185"/>
      <c r="C254" s="68"/>
      <c r="D254" s="37"/>
      <c r="E254" s="31"/>
      <c r="F254" s="31"/>
      <c r="G254" s="31"/>
      <c r="H254" s="131"/>
      <c r="I254" s="28"/>
      <c r="J254" s="40"/>
      <c r="K254" s="28"/>
      <c r="L254" s="139"/>
      <c r="M254" s="29"/>
    </row>
    <row r="255" spans="1:14" x14ac:dyDescent="0.25">
      <c r="A255" s="177">
        <f>A244+1</f>
        <v>23</v>
      </c>
      <c r="B255" s="115" t="s">
        <v>170</v>
      </c>
      <c r="C255" s="30" t="s">
        <v>135</v>
      </c>
      <c r="D255" s="35"/>
      <c r="E255" s="33"/>
      <c r="F255" s="33"/>
      <c r="G255" s="33"/>
      <c r="H255" s="36"/>
      <c r="I255" s="70"/>
      <c r="J255" s="34"/>
      <c r="K255" s="70"/>
      <c r="L255" s="138"/>
      <c r="M255" s="71"/>
    </row>
    <row r="256" spans="1:14" ht="15" customHeight="1" x14ac:dyDescent="0.25">
      <c r="A256" s="178"/>
      <c r="B256" s="115"/>
      <c r="C256" s="32"/>
      <c r="D256" s="35"/>
      <c r="E256" s="33"/>
      <c r="F256" s="33"/>
      <c r="G256" s="33"/>
      <c r="H256" s="36"/>
      <c r="I256" s="70"/>
      <c r="J256" s="34"/>
      <c r="K256" s="70"/>
      <c r="L256" s="138"/>
      <c r="M256" s="71"/>
    </row>
    <row r="257" spans="1:14" x14ac:dyDescent="0.25">
      <c r="A257" s="178"/>
      <c r="B257" s="185"/>
      <c r="C257" s="52"/>
      <c r="D257" s="72" t="s">
        <v>15</v>
      </c>
      <c r="E257" s="31" t="s">
        <v>137</v>
      </c>
      <c r="F257" s="31"/>
      <c r="G257" s="31"/>
      <c r="H257" s="31" t="s">
        <v>18</v>
      </c>
      <c r="I257" s="70"/>
      <c r="J257" s="34"/>
      <c r="K257" s="70"/>
      <c r="L257" s="138"/>
      <c r="M257" s="71"/>
    </row>
    <row r="258" spans="1:14" x14ac:dyDescent="0.25">
      <c r="A258" s="178"/>
      <c r="B258" s="115"/>
      <c r="C258" s="52"/>
      <c r="D258" s="35">
        <f>22+8+3+22</f>
        <v>55</v>
      </c>
      <c r="E258" s="33"/>
      <c r="F258" s="33"/>
      <c r="G258" s="33"/>
      <c r="H258" s="36"/>
      <c r="I258" s="28"/>
      <c r="J258" s="34"/>
      <c r="K258" s="70"/>
      <c r="L258" s="138"/>
      <c r="M258" s="71"/>
    </row>
    <row r="259" spans="1:14" x14ac:dyDescent="0.25">
      <c r="A259" s="178"/>
      <c r="B259" s="115"/>
      <c r="C259" s="26" t="s">
        <v>17</v>
      </c>
      <c r="D259" s="37"/>
      <c r="E259" s="38"/>
      <c r="F259" s="38"/>
      <c r="G259" s="38"/>
      <c r="H259" s="39"/>
      <c r="I259" s="28">
        <f>D258</f>
        <v>55</v>
      </c>
      <c r="J259" s="74" t="s">
        <v>169</v>
      </c>
      <c r="K259" s="28">
        <v>1007.37</v>
      </c>
      <c r="L259" s="142">
        <v>6.2399999999999997E-2</v>
      </c>
      <c r="M259" s="29">
        <f>I259*K259</f>
        <v>55405.35</v>
      </c>
      <c r="N259" s="145">
        <f>M259*L259</f>
        <v>3457.2938399999998</v>
      </c>
    </row>
    <row r="260" spans="1:14" x14ac:dyDescent="0.25">
      <c r="A260" s="53"/>
      <c r="B260" s="115"/>
      <c r="C260" s="26"/>
      <c r="D260" s="37"/>
      <c r="E260" s="38"/>
      <c r="F260" s="38"/>
      <c r="G260" s="38"/>
      <c r="H260" s="39"/>
      <c r="I260" s="28"/>
      <c r="J260" s="181"/>
      <c r="K260" s="28"/>
      <c r="L260" s="139"/>
      <c r="M260" s="29"/>
      <c r="N260" s="145"/>
    </row>
    <row r="261" spans="1:14" x14ac:dyDescent="0.25">
      <c r="A261" s="177">
        <f>A255+1</f>
        <v>24</v>
      </c>
      <c r="B261" s="179" t="s">
        <v>289</v>
      </c>
      <c r="C261" s="30" t="s">
        <v>149</v>
      </c>
      <c r="D261" s="35"/>
      <c r="E261" s="33"/>
      <c r="F261" s="33"/>
      <c r="G261" s="33"/>
      <c r="H261" s="36"/>
      <c r="I261" s="70"/>
      <c r="J261" s="34"/>
      <c r="K261" s="70"/>
      <c r="L261" s="138"/>
      <c r="M261" s="71"/>
      <c r="N261" s="145"/>
    </row>
    <row r="262" spans="1:14" x14ac:dyDescent="0.25">
      <c r="A262" s="178"/>
      <c r="B262" s="179"/>
      <c r="C262" s="32"/>
      <c r="D262" s="35"/>
      <c r="E262" s="33"/>
      <c r="F262" s="33"/>
      <c r="G262" s="33"/>
      <c r="H262" s="36"/>
      <c r="I262" s="70"/>
      <c r="J262" s="34"/>
      <c r="K262" s="70"/>
      <c r="L262" s="138"/>
      <c r="M262" s="71"/>
      <c r="N262" s="145"/>
    </row>
    <row r="263" spans="1:14" x14ac:dyDescent="0.25">
      <c r="A263" s="178"/>
      <c r="B263" s="179"/>
      <c r="C263" s="52"/>
      <c r="D263" s="72" t="s">
        <v>15</v>
      </c>
      <c r="E263" s="31" t="s">
        <v>137</v>
      </c>
      <c r="F263" s="31"/>
      <c r="G263" s="31"/>
      <c r="H263" s="31" t="s">
        <v>18</v>
      </c>
      <c r="I263" s="70"/>
      <c r="J263" s="34"/>
      <c r="K263" s="70"/>
      <c r="L263" s="138"/>
      <c r="M263" s="71"/>
      <c r="N263" s="145"/>
    </row>
    <row r="264" spans="1:14" x14ac:dyDescent="0.25">
      <c r="A264" s="178"/>
      <c r="B264" s="179"/>
      <c r="C264" s="52" t="s">
        <v>174</v>
      </c>
      <c r="D264" s="35"/>
      <c r="E264" s="33"/>
      <c r="F264" s="33"/>
      <c r="G264" s="33"/>
      <c r="H264" s="36">
        <f>'Connessioni tra pannelli CLT'!A16</f>
        <v>18985.067999999999</v>
      </c>
      <c r="I264" s="28"/>
      <c r="J264" s="34"/>
      <c r="K264" s="70"/>
      <c r="L264" s="138"/>
      <c r="M264" s="71"/>
      <c r="N264" s="145"/>
    </row>
    <row r="265" spans="1:14" x14ac:dyDescent="0.25">
      <c r="A265" s="178"/>
      <c r="B265" s="179"/>
      <c r="C265" s="26" t="s">
        <v>17</v>
      </c>
      <c r="D265" s="37"/>
      <c r="E265" s="38"/>
      <c r="F265" s="38"/>
      <c r="G265" s="38"/>
      <c r="H265" s="39"/>
      <c r="I265" s="28">
        <f>H264</f>
        <v>18985.067999999999</v>
      </c>
      <c r="J265" s="74" t="s">
        <v>18</v>
      </c>
      <c r="K265" s="28">
        <v>6.92</v>
      </c>
      <c r="L265" s="143">
        <v>0.37430000000000002</v>
      </c>
      <c r="M265" s="29">
        <f>I265*K265</f>
        <v>131376.67056</v>
      </c>
      <c r="N265" s="145">
        <f>M265*L265</f>
        <v>49174.287790608003</v>
      </c>
    </row>
    <row r="266" spans="1:14" x14ac:dyDescent="0.25">
      <c r="A266" s="53"/>
      <c r="B266" s="115"/>
      <c r="C266" s="26"/>
      <c r="D266" s="37"/>
      <c r="E266" s="38"/>
      <c r="F266" s="38"/>
      <c r="G266" s="38"/>
      <c r="H266" s="39"/>
      <c r="I266" s="28"/>
      <c r="J266" s="181"/>
      <c r="K266" s="28"/>
      <c r="L266" s="139"/>
      <c r="M266" s="29"/>
      <c r="N266" s="145"/>
    </row>
    <row r="267" spans="1:14" x14ac:dyDescent="0.25">
      <c r="A267" s="177">
        <f>A261+1</f>
        <v>25</v>
      </c>
      <c r="B267" s="115" t="s">
        <v>170</v>
      </c>
      <c r="C267" s="30" t="s">
        <v>171</v>
      </c>
      <c r="D267" s="35"/>
      <c r="E267" s="33"/>
      <c r="F267" s="33"/>
      <c r="G267" s="33"/>
      <c r="H267" s="36"/>
      <c r="I267" s="70"/>
      <c r="J267" s="34"/>
      <c r="K267" s="70"/>
      <c r="L267" s="138"/>
      <c r="M267" s="71"/>
      <c r="N267" s="145"/>
    </row>
    <row r="268" spans="1:14" x14ac:dyDescent="0.25">
      <c r="A268" s="178"/>
      <c r="B268" s="115"/>
      <c r="C268" s="32"/>
      <c r="D268" s="35"/>
      <c r="E268" s="33"/>
      <c r="F268" s="33"/>
      <c r="G268" s="33"/>
      <c r="H268" s="36"/>
      <c r="I268" s="70"/>
      <c r="J268" s="34"/>
      <c r="K268" s="70"/>
      <c r="L268" s="138"/>
      <c r="M268" s="71"/>
      <c r="N268" s="145"/>
    </row>
    <row r="269" spans="1:14" x14ac:dyDescent="0.25">
      <c r="A269" s="178"/>
      <c r="B269" s="185"/>
      <c r="C269" s="52"/>
      <c r="D269" s="72" t="s">
        <v>15</v>
      </c>
      <c r="E269" s="31" t="s">
        <v>16</v>
      </c>
      <c r="F269" s="31"/>
      <c r="G269" s="31"/>
      <c r="H269" s="31"/>
      <c r="I269" s="70"/>
      <c r="J269" s="34"/>
      <c r="K269" s="70"/>
      <c r="L269" s="138"/>
      <c r="M269" s="71"/>
      <c r="N269" s="145"/>
    </row>
    <row r="270" spans="1:14" x14ac:dyDescent="0.25">
      <c r="A270" s="178"/>
      <c r="B270" s="115"/>
      <c r="C270" s="52"/>
      <c r="D270" s="35"/>
      <c r="E270" s="33">
        <f>3.85*6+3.8*6+3.25*2+26.4*2+6.45+26.4*2</f>
        <v>164.45</v>
      </c>
      <c r="F270" s="33"/>
      <c r="G270" s="33"/>
      <c r="H270" s="36"/>
      <c r="I270" s="28"/>
      <c r="J270" s="34"/>
      <c r="K270" s="70"/>
      <c r="L270" s="138"/>
      <c r="M270" s="71"/>
      <c r="N270" s="145"/>
    </row>
    <row r="271" spans="1:14" x14ac:dyDescent="0.25">
      <c r="A271" s="178"/>
      <c r="B271" s="115"/>
      <c r="C271" s="26" t="s">
        <v>17</v>
      </c>
      <c r="D271" s="37"/>
      <c r="E271" s="38"/>
      <c r="F271" s="38"/>
      <c r="G271" s="38"/>
      <c r="H271" s="39"/>
      <c r="I271" s="28">
        <f>E270</f>
        <v>164.45</v>
      </c>
      <c r="J271" s="74" t="s">
        <v>16</v>
      </c>
      <c r="K271" s="28">
        <v>90.8</v>
      </c>
      <c r="L271" s="143">
        <v>0.13850000000000001</v>
      </c>
      <c r="M271" s="29">
        <f>I271*K271</f>
        <v>14932.059999999998</v>
      </c>
      <c r="N271" s="145">
        <f>M271*L271</f>
        <v>2068.09031</v>
      </c>
    </row>
    <row r="272" spans="1:14" x14ac:dyDescent="0.25">
      <c r="A272" s="53"/>
      <c r="B272" s="115"/>
      <c r="C272" s="26"/>
      <c r="D272" s="37"/>
      <c r="E272" s="38"/>
      <c r="F272" s="38"/>
      <c r="G272" s="38"/>
      <c r="H272" s="39"/>
      <c r="I272" s="28"/>
      <c r="J272" s="181"/>
      <c r="K272" s="28"/>
      <c r="L272" s="139"/>
      <c r="M272" s="29"/>
      <c r="N272" s="145"/>
    </row>
    <row r="273" spans="1:14" x14ac:dyDescent="0.25">
      <c r="A273" s="177">
        <f>A267+1</f>
        <v>26</v>
      </c>
      <c r="B273" s="115" t="s">
        <v>170</v>
      </c>
      <c r="C273" s="30" t="s">
        <v>167</v>
      </c>
      <c r="D273" s="35"/>
      <c r="E273" s="33"/>
      <c r="F273" s="33"/>
      <c r="G273" s="33"/>
      <c r="H273" s="36"/>
      <c r="I273" s="70"/>
      <c r="J273" s="34"/>
      <c r="K273" s="70"/>
      <c r="L273" s="138"/>
      <c r="M273" s="71"/>
      <c r="N273" s="145"/>
    </row>
    <row r="274" spans="1:14" x14ac:dyDescent="0.25">
      <c r="A274" s="178"/>
      <c r="B274" s="115"/>
      <c r="C274" s="32"/>
      <c r="D274" s="35"/>
      <c r="E274" s="33"/>
      <c r="F274" s="33"/>
      <c r="G274" s="33"/>
      <c r="H274" s="36"/>
      <c r="I274" s="70"/>
      <c r="J274" s="34"/>
      <c r="K274" s="70"/>
      <c r="L274" s="138"/>
      <c r="M274" s="71"/>
      <c r="N274" s="145"/>
    </row>
    <row r="275" spans="1:14" x14ac:dyDescent="0.25">
      <c r="A275" s="178"/>
      <c r="B275" s="185"/>
      <c r="C275" s="52"/>
      <c r="D275" s="72" t="s">
        <v>15</v>
      </c>
      <c r="E275" s="31" t="s">
        <v>16</v>
      </c>
      <c r="F275" s="31"/>
      <c r="G275" s="31"/>
      <c r="H275" s="31"/>
      <c r="I275" s="70"/>
      <c r="J275" s="34"/>
      <c r="K275" s="70"/>
      <c r="L275" s="138"/>
      <c r="M275" s="71"/>
      <c r="N275" s="145"/>
    </row>
    <row r="276" spans="1:14" x14ac:dyDescent="0.25">
      <c r="A276" s="178"/>
      <c r="B276" s="115"/>
      <c r="C276" s="52"/>
      <c r="D276" s="35">
        <v>2</v>
      </c>
      <c r="E276" s="33">
        <f>3.85*6+3.8*6+3.25*2+26.4*2+6.45+26.4*2</f>
        <v>164.45</v>
      </c>
      <c r="F276" s="33"/>
      <c r="G276" s="33"/>
      <c r="H276" s="36"/>
      <c r="I276" s="28"/>
      <c r="J276" s="34"/>
      <c r="K276" s="70"/>
      <c r="L276" s="138"/>
      <c r="M276" s="71"/>
      <c r="N276" s="145"/>
    </row>
    <row r="277" spans="1:14" x14ac:dyDescent="0.25">
      <c r="A277" s="178"/>
      <c r="B277" s="115"/>
      <c r="C277" s="26" t="s">
        <v>17</v>
      </c>
      <c r="D277" s="37"/>
      <c r="E277" s="38"/>
      <c r="F277" s="38"/>
      <c r="G277" s="38"/>
      <c r="H277" s="39"/>
      <c r="I277" s="28">
        <f>E276*D276</f>
        <v>328.9</v>
      </c>
      <c r="J277" s="74" t="s">
        <v>16</v>
      </c>
      <c r="K277" s="28">
        <v>71.709999999999994</v>
      </c>
      <c r="L277" s="143">
        <v>8.77E-2</v>
      </c>
      <c r="M277" s="29">
        <f>I277*K277</f>
        <v>23585.418999999998</v>
      </c>
      <c r="N277" s="145">
        <f>M277*L277</f>
        <v>2068.4412462999999</v>
      </c>
    </row>
    <row r="278" spans="1:14" x14ac:dyDescent="0.25">
      <c r="A278" s="53"/>
      <c r="B278" s="115"/>
      <c r="C278" s="26"/>
      <c r="D278" s="37"/>
      <c r="E278" s="38"/>
      <c r="F278" s="38"/>
      <c r="G278" s="38"/>
      <c r="H278" s="39"/>
      <c r="I278" s="28"/>
      <c r="J278" s="181"/>
      <c r="K278" s="28"/>
      <c r="L278" s="139"/>
      <c r="M278" s="29"/>
      <c r="N278" s="145"/>
    </row>
    <row r="279" spans="1:14" x14ac:dyDescent="0.25">
      <c r="A279" s="177">
        <f>A273+1</f>
        <v>27</v>
      </c>
      <c r="B279" s="115" t="s">
        <v>170</v>
      </c>
      <c r="C279" s="30" t="s">
        <v>168</v>
      </c>
      <c r="D279" s="35"/>
      <c r="E279" s="33"/>
      <c r="F279" s="33"/>
      <c r="G279" s="33"/>
      <c r="H279" s="36"/>
      <c r="I279" s="70"/>
      <c r="J279" s="34"/>
      <c r="K279" s="70"/>
      <c r="L279" s="138"/>
      <c r="M279" s="71"/>
      <c r="N279" s="145"/>
    </row>
    <row r="280" spans="1:14" x14ac:dyDescent="0.25">
      <c r="A280" s="178"/>
      <c r="B280" s="115"/>
      <c r="C280" s="32"/>
      <c r="D280" s="35"/>
      <c r="E280" s="33"/>
      <c r="F280" s="33"/>
      <c r="G280" s="33"/>
      <c r="H280" s="36"/>
      <c r="I280" s="70"/>
      <c r="J280" s="34"/>
      <c r="K280" s="70"/>
      <c r="L280" s="138"/>
      <c r="M280" s="71"/>
      <c r="N280" s="145"/>
    </row>
    <row r="281" spans="1:14" x14ac:dyDescent="0.25">
      <c r="A281" s="178"/>
      <c r="B281" s="185"/>
      <c r="C281" s="52"/>
      <c r="D281" s="72" t="s">
        <v>15</v>
      </c>
      <c r="E281" s="31" t="s">
        <v>16</v>
      </c>
      <c r="F281" s="31"/>
      <c r="G281" s="31"/>
      <c r="H281" s="31"/>
      <c r="I281" s="70"/>
      <c r="J281" s="34"/>
      <c r="K281" s="70"/>
      <c r="L281" s="138"/>
      <c r="M281" s="71"/>
      <c r="N281" s="145"/>
    </row>
    <row r="282" spans="1:14" x14ac:dyDescent="0.25">
      <c r="A282" s="178"/>
      <c r="B282" s="115"/>
      <c r="C282" s="52"/>
      <c r="D282" s="35">
        <v>2</v>
      </c>
      <c r="E282" s="33">
        <f>3.85*6+3.8*6+3.25*2+26.4*2+6.45+26.4*2</f>
        <v>164.45</v>
      </c>
      <c r="F282" s="33"/>
      <c r="G282" s="33"/>
      <c r="H282" s="36"/>
      <c r="I282" s="28"/>
      <c r="J282" s="34"/>
      <c r="K282" s="70"/>
      <c r="L282" s="138"/>
      <c r="M282" s="71"/>
      <c r="N282" s="145"/>
    </row>
    <row r="283" spans="1:14" x14ac:dyDescent="0.25">
      <c r="A283" s="178"/>
      <c r="B283" s="115"/>
      <c r="C283" s="26" t="s">
        <v>17</v>
      </c>
      <c r="D283" s="37"/>
      <c r="E283" s="38"/>
      <c r="F283" s="38"/>
      <c r="G283" s="38"/>
      <c r="H283" s="39"/>
      <c r="I283" s="28">
        <f>E282*D282</f>
        <v>328.9</v>
      </c>
      <c r="J283" s="74" t="s">
        <v>16</v>
      </c>
      <c r="K283" s="28">
        <v>58.14</v>
      </c>
      <c r="L283" s="143">
        <v>0.1082</v>
      </c>
      <c r="M283" s="29">
        <f>I283*K283</f>
        <v>19122.245999999999</v>
      </c>
      <c r="N283" s="145">
        <f>M283*L283</f>
        <v>2069.0270172</v>
      </c>
    </row>
    <row r="284" spans="1:14" x14ac:dyDescent="0.25">
      <c r="A284" s="53"/>
      <c r="B284" s="182"/>
      <c r="C284" s="26"/>
      <c r="D284" s="37"/>
      <c r="E284" s="38"/>
      <c r="F284" s="38"/>
      <c r="G284" s="38"/>
      <c r="H284" s="39"/>
      <c r="I284" s="28"/>
      <c r="J284" s="181"/>
      <c r="K284" s="28"/>
      <c r="L284" s="139"/>
      <c r="M284" s="29"/>
      <c r="N284" s="145"/>
    </row>
    <row r="285" spans="1:14" x14ac:dyDescent="0.25">
      <c r="A285" s="177">
        <f>A279+1</f>
        <v>28</v>
      </c>
      <c r="B285" s="115" t="s">
        <v>170</v>
      </c>
      <c r="C285" s="30" t="s">
        <v>172</v>
      </c>
      <c r="D285" s="35"/>
      <c r="E285" s="33"/>
      <c r="F285" s="33"/>
      <c r="G285" s="33"/>
      <c r="H285" s="36"/>
      <c r="I285" s="70"/>
      <c r="J285" s="34"/>
      <c r="K285" s="70"/>
      <c r="L285" s="138"/>
      <c r="M285" s="71"/>
      <c r="N285" s="145"/>
    </row>
    <row r="286" spans="1:14" x14ac:dyDescent="0.25">
      <c r="A286" s="178"/>
      <c r="B286" s="115"/>
      <c r="C286" s="32"/>
      <c r="D286" s="35"/>
      <c r="E286" s="33"/>
      <c r="F286" s="33"/>
      <c r="G286" s="33"/>
      <c r="H286" s="36"/>
      <c r="I286" s="70"/>
      <c r="J286" s="34"/>
      <c r="K286" s="70"/>
      <c r="L286" s="138"/>
      <c r="M286" s="71"/>
      <c r="N286" s="145"/>
    </row>
    <row r="287" spans="1:14" x14ac:dyDescent="0.25">
      <c r="A287" s="178"/>
      <c r="B287" s="185"/>
      <c r="C287" s="52"/>
      <c r="D287" s="72" t="s">
        <v>15</v>
      </c>
      <c r="E287" s="31" t="s">
        <v>16</v>
      </c>
      <c r="F287" s="31"/>
      <c r="G287" s="31"/>
      <c r="H287" s="31"/>
      <c r="I287" s="70"/>
      <c r="J287" s="34"/>
      <c r="K287" s="70"/>
      <c r="L287" s="138"/>
      <c r="M287" s="71"/>
      <c r="N287" s="145"/>
    </row>
    <row r="288" spans="1:14" x14ac:dyDescent="0.25">
      <c r="A288" s="178"/>
      <c r="B288" s="115"/>
      <c r="C288" s="52"/>
      <c r="D288" s="35">
        <v>2</v>
      </c>
      <c r="E288" s="33">
        <f>3.85*6+3.8*6+3.25*2+26.4*2+6.45+26.4*2</f>
        <v>164.45</v>
      </c>
      <c r="F288" s="33"/>
      <c r="G288" s="33"/>
      <c r="H288" s="36"/>
      <c r="I288" s="28"/>
      <c r="J288" s="34"/>
      <c r="K288" s="70"/>
      <c r="L288" s="138"/>
      <c r="M288" s="71"/>
      <c r="N288" s="145"/>
    </row>
    <row r="289" spans="1:14" x14ac:dyDescent="0.25">
      <c r="A289" s="178"/>
      <c r="B289" s="115"/>
      <c r="C289" s="26" t="s">
        <v>17</v>
      </c>
      <c r="D289" s="37"/>
      <c r="E289" s="38"/>
      <c r="F289" s="38"/>
      <c r="G289" s="38"/>
      <c r="H289" s="39"/>
      <c r="I289" s="28">
        <f>15*6</f>
        <v>90</v>
      </c>
      <c r="J289" s="74" t="s">
        <v>16</v>
      </c>
      <c r="K289" s="28">
        <v>282.77</v>
      </c>
      <c r="L289" s="143">
        <v>0.111</v>
      </c>
      <c r="M289" s="29">
        <f>I289*K289</f>
        <v>25449.3</v>
      </c>
      <c r="N289" s="145">
        <f>M289*L289</f>
        <v>2824.8723</v>
      </c>
    </row>
    <row r="290" spans="1:14" x14ac:dyDescent="0.25">
      <c r="A290" s="53"/>
      <c r="B290" s="115"/>
      <c r="C290" s="26"/>
      <c r="D290" s="37"/>
      <c r="E290" s="38"/>
      <c r="F290" s="38"/>
      <c r="G290" s="38"/>
      <c r="H290" s="39"/>
      <c r="I290" s="28"/>
      <c r="J290" s="181"/>
      <c r="K290" s="28"/>
      <c r="L290" s="143"/>
      <c r="M290" s="29"/>
      <c r="N290" s="145"/>
    </row>
    <row r="291" spans="1:14" x14ac:dyDescent="0.25">
      <c r="A291" s="177">
        <f>A285+1</f>
        <v>29</v>
      </c>
      <c r="B291" s="179" t="s">
        <v>170</v>
      </c>
      <c r="C291" s="30" t="s">
        <v>176</v>
      </c>
      <c r="D291" s="35"/>
      <c r="E291" s="33"/>
      <c r="F291" s="33"/>
      <c r="G291" s="33"/>
      <c r="H291" s="36"/>
      <c r="I291" s="70"/>
      <c r="J291" s="34"/>
      <c r="K291" s="70"/>
      <c r="L291" s="138"/>
      <c r="M291" s="71"/>
      <c r="N291" s="145"/>
    </row>
    <row r="292" spans="1:14" x14ac:dyDescent="0.25">
      <c r="A292" s="178"/>
      <c r="B292" s="179"/>
      <c r="C292" s="32"/>
      <c r="D292" s="35"/>
      <c r="E292" s="33"/>
      <c r="F292" s="33"/>
      <c r="G292" s="33"/>
      <c r="H292" s="36"/>
      <c r="I292" s="70"/>
      <c r="J292" s="34"/>
      <c r="K292" s="70"/>
      <c r="L292" s="138"/>
      <c r="M292" s="71"/>
      <c r="N292" s="145"/>
    </row>
    <row r="293" spans="1:14" x14ac:dyDescent="0.25">
      <c r="A293" s="178"/>
      <c r="B293" s="179"/>
      <c r="C293" s="52"/>
      <c r="D293" s="72" t="s">
        <v>15</v>
      </c>
      <c r="E293" s="31" t="s">
        <v>16</v>
      </c>
      <c r="F293" s="31"/>
      <c r="G293" s="31"/>
      <c r="H293" s="31"/>
      <c r="I293" s="70"/>
      <c r="J293" s="34"/>
      <c r="K293" s="70"/>
      <c r="L293" s="138"/>
      <c r="M293" s="71"/>
      <c r="N293" s="145"/>
    </row>
    <row r="294" spans="1:14" x14ac:dyDescent="0.25">
      <c r="A294" s="178"/>
      <c r="B294" s="179"/>
      <c r="C294" s="52"/>
      <c r="D294" s="35">
        <v>362</v>
      </c>
      <c r="E294" s="33">
        <v>0</v>
      </c>
      <c r="F294" s="33"/>
      <c r="G294" s="33"/>
      <c r="H294" s="36"/>
      <c r="I294" s="28"/>
      <c r="J294" s="34"/>
      <c r="K294" s="70"/>
      <c r="L294" s="138"/>
      <c r="M294" s="71"/>
      <c r="N294" s="145"/>
    </row>
    <row r="295" spans="1:14" x14ac:dyDescent="0.25">
      <c r="A295" s="178"/>
      <c r="B295" s="179"/>
      <c r="C295" s="26" t="s">
        <v>17</v>
      </c>
      <c r="D295" s="37"/>
      <c r="E295" s="38"/>
      <c r="F295" s="38"/>
      <c r="G295" s="38"/>
      <c r="H295" s="39"/>
      <c r="I295" s="28">
        <v>362</v>
      </c>
      <c r="J295" s="74" t="s">
        <v>177</v>
      </c>
      <c r="K295" s="28">
        <v>48.17</v>
      </c>
      <c r="L295" s="143">
        <v>0.2611</v>
      </c>
      <c r="M295" s="29">
        <f>I295*K295</f>
        <v>17437.54</v>
      </c>
      <c r="N295" s="145">
        <f>M295*L295</f>
        <v>4552.9416940000001</v>
      </c>
    </row>
    <row r="296" spans="1:14" x14ac:dyDescent="0.25">
      <c r="A296" s="53"/>
      <c r="B296" s="182"/>
      <c r="C296" s="26"/>
      <c r="D296" s="37"/>
      <c r="E296" s="38"/>
      <c r="F296" s="38"/>
      <c r="G296" s="38"/>
      <c r="H296" s="39"/>
      <c r="I296" s="28"/>
      <c r="J296" s="181"/>
      <c r="K296" s="28"/>
      <c r="L296" s="139"/>
      <c r="M296" s="29"/>
    </row>
    <row r="297" spans="1:14" ht="15.75" thickBot="1" x14ac:dyDescent="0.3">
      <c r="A297" s="90"/>
      <c r="B297" s="91"/>
      <c r="C297" s="92" t="s">
        <v>136</v>
      </c>
      <c r="D297" s="93"/>
      <c r="E297" s="94"/>
      <c r="F297" s="94"/>
      <c r="G297" s="94"/>
      <c r="H297" s="95"/>
      <c r="I297" s="96"/>
      <c r="J297" s="97"/>
      <c r="K297" s="96"/>
      <c r="L297" s="140"/>
      <c r="M297" s="29">
        <f>SUM(M256:M295)</f>
        <v>287308.58555999998</v>
      </c>
    </row>
    <row r="298" spans="1:14" x14ac:dyDescent="0.25">
      <c r="A298" s="98"/>
      <c r="B298" s="99"/>
      <c r="C298" s="100"/>
      <c r="D298" s="42"/>
      <c r="E298" s="43"/>
      <c r="F298" s="43"/>
      <c r="G298" s="43"/>
      <c r="H298" s="44"/>
      <c r="I298" s="45"/>
      <c r="J298" s="46"/>
      <c r="K298" s="45"/>
      <c r="L298" s="136"/>
      <c r="M298" s="47"/>
    </row>
    <row r="299" spans="1:14" ht="15.75" thickBot="1" x14ac:dyDescent="0.3">
      <c r="A299" s="69"/>
      <c r="B299" s="91"/>
      <c r="C299" s="101"/>
      <c r="D299" s="93"/>
      <c r="E299" s="94"/>
      <c r="F299" s="94"/>
      <c r="G299" s="94"/>
      <c r="H299" s="95"/>
      <c r="I299" s="96"/>
      <c r="J299" s="97"/>
      <c r="K299" s="96"/>
      <c r="L299" s="140"/>
      <c r="M299" s="102"/>
    </row>
    <row r="300" spans="1:14" x14ac:dyDescent="0.25">
      <c r="A300" s="103"/>
      <c r="B300" s="41"/>
      <c r="C300" s="104"/>
      <c r="D300" s="105"/>
      <c r="E300" s="106"/>
      <c r="F300" s="106"/>
      <c r="G300" s="106"/>
      <c r="H300" s="107"/>
      <c r="I300" s="108"/>
      <c r="J300" s="109"/>
      <c r="K300" s="108"/>
      <c r="L300" s="141"/>
      <c r="M300" s="110"/>
    </row>
    <row r="301" spans="1:14" x14ac:dyDescent="0.25">
      <c r="A301" s="111"/>
      <c r="B301" s="48"/>
      <c r="C301" s="101" t="s">
        <v>30</v>
      </c>
      <c r="D301" s="35"/>
      <c r="E301" s="33"/>
      <c r="F301" s="33"/>
      <c r="G301" s="33"/>
      <c r="H301" s="36"/>
      <c r="I301" s="70"/>
      <c r="J301" s="34"/>
      <c r="K301" s="70"/>
      <c r="L301" s="142">
        <f>N301/M301</f>
        <v>0.23857473842552007</v>
      </c>
      <c r="M301" s="29">
        <f>M250+M202+M170+M297</f>
        <v>2773302.5567469699</v>
      </c>
      <c r="N301" s="145">
        <f>SUM(N24:N295)</f>
        <v>661639.93205073441</v>
      </c>
    </row>
    <row r="302" spans="1:14" ht="15.75" thickBot="1" x14ac:dyDescent="0.3">
      <c r="A302" s="112"/>
      <c r="B302" s="55"/>
      <c r="C302" s="113"/>
      <c r="D302" s="57"/>
      <c r="E302" s="58"/>
      <c r="F302" s="58"/>
      <c r="G302" s="58"/>
      <c r="H302" s="59"/>
      <c r="I302" s="60"/>
      <c r="J302" s="61"/>
      <c r="K302" s="60"/>
      <c r="L302" s="135"/>
      <c r="M302" s="62"/>
    </row>
  </sheetData>
  <mergeCells count="34">
    <mergeCell ref="A291:A295"/>
    <mergeCell ref="B291:B295"/>
    <mergeCell ref="A267:A271"/>
    <mergeCell ref="A285:A289"/>
    <mergeCell ref="A261:A265"/>
    <mergeCell ref="B261:B265"/>
    <mergeCell ref="A279:A283"/>
    <mergeCell ref="A273:A277"/>
    <mergeCell ref="A255:A259"/>
    <mergeCell ref="A15:A24"/>
    <mergeCell ref="A73:A112"/>
    <mergeCell ref="A244:A248"/>
    <mergeCell ref="A206:A210"/>
    <mergeCell ref="A215:A219"/>
    <mergeCell ref="A227:A242"/>
    <mergeCell ref="A133:A137"/>
    <mergeCell ref="A115:A131"/>
    <mergeCell ref="A139:A144"/>
    <mergeCell ref="A146:A150"/>
    <mergeCell ref="A152:A155"/>
    <mergeCell ref="A157:A165"/>
    <mergeCell ref="A1:M1"/>
    <mergeCell ref="A2:M2"/>
    <mergeCell ref="A4:M4"/>
    <mergeCell ref="A6:B6"/>
    <mergeCell ref="A9:B9"/>
    <mergeCell ref="C9:C10"/>
    <mergeCell ref="D9:H9"/>
    <mergeCell ref="I9:I10"/>
    <mergeCell ref="J9:J10"/>
    <mergeCell ref="K9:K10"/>
    <mergeCell ref="M9:M10"/>
    <mergeCell ref="A7:B7"/>
    <mergeCell ref="L9:L10"/>
  </mergeCells>
  <phoneticPr fontId="14" type="noConversion"/>
  <pageMargins left="0.23622047244094491" right="0.23622047244094491" top="0.74803149606299213" bottom="0.74803149606299213" header="0.31496062992125984" footer="0.31496062992125984"/>
  <pageSetup paperSize="9" scale="44" fitToHeight="0" orientation="portrait" r:id="rId1"/>
  <headerFooter>
    <oddHeader xml:space="preserve">&amp;L&amp;D&amp;C2023_22 Scuola "Bellani"&amp;RCME_STR </oddHeader>
    <oddFooter>&amp;CB&amp;&amp;C Associati&amp;R&amp;Pdi&amp;N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0BB9F-D6D9-421F-8CB0-94D8109F07B2}">
  <sheetPr>
    <tabColor theme="0" tint="-0.34998626667073579"/>
  </sheetPr>
  <dimension ref="A1:C8"/>
  <sheetViews>
    <sheetView workbookViewId="0">
      <selection activeCell="B10" sqref="B10"/>
    </sheetView>
  </sheetViews>
  <sheetFormatPr defaultRowHeight="15" x14ac:dyDescent="0.25"/>
  <cols>
    <col min="1" max="1" width="36" bestFit="1" customWidth="1"/>
    <col min="2" max="2" width="19" bestFit="1" customWidth="1"/>
    <col min="3" max="3" width="12.85546875" bestFit="1" customWidth="1"/>
    <col min="4" max="4" width="33" bestFit="1" customWidth="1"/>
    <col min="5" max="5" width="16.5703125" bestFit="1" customWidth="1"/>
    <col min="6" max="6" width="11.140625" bestFit="1" customWidth="1"/>
  </cols>
  <sheetData>
    <row r="1" spans="1:3" x14ac:dyDescent="0.25">
      <c r="A1" t="s">
        <v>38</v>
      </c>
      <c r="B1" t="s">
        <v>57</v>
      </c>
      <c r="C1" t="s">
        <v>40</v>
      </c>
    </row>
    <row r="2" spans="1:3" x14ac:dyDescent="0.25">
      <c r="A2" t="s">
        <v>222</v>
      </c>
      <c r="B2">
        <v>1.7</v>
      </c>
      <c r="C2" t="s">
        <v>41</v>
      </c>
    </row>
    <row r="3" spans="1:3" x14ac:dyDescent="0.25">
      <c r="A3" t="s">
        <v>222</v>
      </c>
      <c r="B3">
        <v>1.61</v>
      </c>
      <c r="C3" t="s">
        <v>41</v>
      </c>
    </row>
    <row r="4" spans="1:3" x14ac:dyDescent="0.25">
      <c r="A4" t="s">
        <v>222</v>
      </c>
      <c r="B4">
        <v>1.76</v>
      </c>
      <c r="C4" t="s">
        <v>41</v>
      </c>
    </row>
    <row r="5" spans="1:3" x14ac:dyDescent="0.25">
      <c r="A5" t="s">
        <v>222</v>
      </c>
      <c r="B5">
        <v>1.61</v>
      </c>
      <c r="C5" t="s">
        <v>41</v>
      </c>
    </row>
    <row r="6" spans="1:3" x14ac:dyDescent="0.25">
      <c r="A6" t="s">
        <v>222</v>
      </c>
      <c r="B6">
        <v>1.61</v>
      </c>
      <c r="C6" t="s">
        <v>41</v>
      </c>
    </row>
    <row r="7" spans="1:3" x14ac:dyDescent="0.25">
      <c r="A7" t="s">
        <v>58</v>
      </c>
      <c r="B7">
        <v>3.52</v>
      </c>
      <c r="C7" t="s">
        <v>41</v>
      </c>
    </row>
    <row r="8" spans="1:3" x14ac:dyDescent="0.25">
      <c r="A8" t="s">
        <v>59</v>
      </c>
      <c r="B8">
        <v>11.79</v>
      </c>
      <c r="C8" t="s">
        <v>41</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8D004-AF3C-4087-A6ED-1DF6D4F0E4CE}">
  <sheetPr>
    <tabColor theme="0" tint="-0.34998626667073579"/>
  </sheetPr>
  <dimension ref="A1:C9"/>
  <sheetViews>
    <sheetView workbookViewId="0">
      <selection activeCell="C33" sqref="C33"/>
    </sheetView>
  </sheetViews>
  <sheetFormatPr defaultRowHeight="15" x14ac:dyDescent="0.25"/>
  <cols>
    <col min="1" max="1" width="20.7109375" bestFit="1" customWidth="1"/>
    <col min="2" max="2" width="10.28515625" bestFit="1" customWidth="1"/>
    <col min="3" max="3" width="12.85546875" bestFit="1" customWidth="1"/>
    <col min="4" max="4" width="29.85546875" bestFit="1" customWidth="1"/>
    <col min="5" max="6" width="11.140625" bestFit="1" customWidth="1"/>
  </cols>
  <sheetData>
    <row r="1" spans="1:3" x14ac:dyDescent="0.25">
      <c r="A1" t="s">
        <v>38</v>
      </c>
      <c r="B1" t="s">
        <v>39</v>
      </c>
      <c r="C1" t="s">
        <v>40</v>
      </c>
    </row>
    <row r="2" spans="1:3" x14ac:dyDescent="0.25">
      <c r="A2" t="s">
        <v>214</v>
      </c>
      <c r="B2">
        <v>21.65</v>
      </c>
      <c r="C2" t="s">
        <v>290</v>
      </c>
    </row>
    <row r="3" spans="1:3" x14ac:dyDescent="0.25">
      <c r="A3" t="s">
        <v>214</v>
      </c>
      <c r="B3">
        <v>52.35</v>
      </c>
      <c r="C3" t="s">
        <v>291</v>
      </c>
    </row>
    <row r="4" spans="1:3" x14ac:dyDescent="0.25">
      <c r="A4" t="s">
        <v>214</v>
      </c>
      <c r="B4">
        <v>1.0900000000000001</v>
      </c>
      <c r="C4" t="s">
        <v>292</v>
      </c>
    </row>
    <row r="5" spans="1:3" x14ac:dyDescent="0.25">
      <c r="A5" t="s">
        <v>214</v>
      </c>
      <c r="B5">
        <v>151.97999999999999</v>
      </c>
      <c r="C5" t="s">
        <v>293</v>
      </c>
    </row>
    <row r="6" spans="1:3" x14ac:dyDescent="0.25">
      <c r="A6" t="s">
        <v>214</v>
      </c>
      <c r="B6">
        <v>3.06</v>
      </c>
      <c r="C6" t="s">
        <v>294</v>
      </c>
    </row>
    <row r="7" spans="1:3" x14ac:dyDescent="0.25">
      <c r="A7" t="s">
        <v>214</v>
      </c>
      <c r="B7">
        <v>19.57</v>
      </c>
      <c r="C7" t="s">
        <v>306</v>
      </c>
    </row>
    <row r="8" spans="1:3" x14ac:dyDescent="0.25">
      <c r="A8" t="s">
        <v>214</v>
      </c>
      <c r="B8">
        <v>13.7</v>
      </c>
      <c r="C8" t="s">
        <v>295</v>
      </c>
    </row>
    <row r="9" spans="1:3" x14ac:dyDescent="0.25">
      <c r="A9" t="s">
        <v>60</v>
      </c>
      <c r="B9">
        <v>263.39</v>
      </c>
      <c r="C9" t="s">
        <v>41</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6E01C-DE46-4135-89BD-ED0B3291CF11}">
  <sheetPr>
    <tabColor rgb="FF00B0F0"/>
  </sheetPr>
  <dimension ref="A1:D248"/>
  <sheetViews>
    <sheetView topLeftCell="A172" workbookViewId="0">
      <selection activeCell="E194" sqref="E194"/>
    </sheetView>
  </sheetViews>
  <sheetFormatPr defaultRowHeight="15" x14ac:dyDescent="0.25"/>
  <cols>
    <col min="1" max="1" width="40.85546875" bestFit="1" customWidth="1"/>
    <col min="2" max="2" width="10.28515625" bestFit="1" customWidth="1"/>
    <col min="3" max="3" width="8.5703125" bestFit="1" customWidth="1"/>
    <col min="4" max="4" width="17.28515625" bestFit="1" customWidth="1"/>
  </cols>
  <sheetData>
    <row r="1" spans="1:4" x14ac:dyDescent="0.25">
      <c r="A1" t="s">
        <v>38</v>
      </c>
      <c r="B1" t="s">
        <v>39</v>
      </c>
      <c r="C1" t="s">
        <v>43</v>
      </c>
      <c r="D1" t="s">
        <v>40</v>
      </c>
    </row>
    <row r="2" spans="1:4" x14ac:dyDescent="0.25">
      <c r="A2" t="s">
        <v>178</v>
      </c>
      <c r="B2">
        <v>1.2999999999999999E-3</v>
      </c>
      <c r="C2" t="s">
        <v>45</v>
      </c>
      <c r="D2" t="s">
        <v>243</v>
      </c>
    </row>
    <row r="3" spans="1:4" x14ac:dyDescent="0.25">
      <c r="A3" t="s">
        <v>178</v>
      </c>
      <c r="B3">
        <v>1.2999999999999999E-3</v>
      </c>
      <c r="C3" t="s">
        <v>45</v>
      </c>
      <c r="D3" t="s">
        <v>243</v>
      </c>
    </row>
    <row r="4" spans="1:4" x14ac:dyDescent="0.25">
      <c r="A4" t="s">
        <v>178</v>
      </c>
      <c r="B4">
        <v>1.2999999999999999E-3</v>
      </c>
      <c r="C4" t="s">
        <v>45</v>
      </c>
      <c r="D4" t="s">
        <v>243</v>
      </c>
    </row>
    <row r="5" spans="1:4" x14ac:dyDescent="0.25">
      <c r="A5" t="s">
        <v>178</v>
      </c>
      <c r="B5">
        <v>1.2999999999999999E-3</v>
      </c>
      <c r="C5" t="s">
        <v>45</v>
      </c>
      <c r="D5" t="s">
        <v>243</v>
      </c>
    </row>
    <row r="6" spans="1:4" x14ac:dyDescent="0.25">
      <c r="A6" t="s">
        <v>178</v>
      </c>
      <c r="B6">
        <v>1.2999999999999999E-3</v>
      </c>
      <c r="C6" t="s">
        <v>45</v>
      </c>
      <c r="D6" t="s">
        <v>243</v>
      </c>
    </row>
    <row r="7" spans="1:4" x14ac:dyDescent="0.25">
      <c r="A7" t="s">
        <v>178</v>
      </c>
      <c r="B7">
        <v>1.2999999999999999E-3</v>
      </c>
      <c r="C7" t="s">
        <v>45</v>
      </c>
      <c r="D7" t="s">
        <v>243</v>
      </c>
    </row>
    <row r="8" spans="1:4" x14ac:dyDescent="0.25">
      <c r="A8" t="s">
        <v>178</v>
      </c>
      <c r="B8">
        <v>1.2999999999999999E-3</v>
      </c>
      <c r="C8" t="s">
        <v>45</v>
      </c>
      <c r="D8" t="s">
        <v>243</v>
      </c>
    </row>
    <row r="9" spans="1:4" x14ac:dyDescent="0.25">
      <c r="A9" t="s">
        <v>178</v>
      </c>
      <c r="B9">
        <v>1.2999999999999999E-3</v>
      </c>
      <c r="C9" t="s">
        <v>45</v>
      </c>
      <c r="D9" t="s">
        <v>243</v>
      </c>
    </row>
    <row r="10" spans="1:4" x14ac:dyDescent="0.25">
      <c r="A10" t="s">
        <v>178</v>
      </c>
      <c r="B10">
        <v>1.2999999999999999E-3</v>
      </c>
      <c r="C10" t="s">
        <v>45</v>
      </c>
      <c r="D10" t="s">
        <v>243</v>
      </c>
    </row>
    <row r="11" spans="1:4" x14ac:dyDescent="0.25">
      <c r="A11" t="s">
        <v>178</v>
      </c>
      <c r="B11">
        <v>1.2999999999999999E-3</v>
      </c>
      <c r="C11" t="s">
        <v>45</v>
      </c>
      <c r="D11" t="s">
        <v>243</v>
      </c>
    </row>
    <row r="12" spans="1:4" x14ac:dyDescent="0.25">
      <c r="A12" t="s">
        <v>178</v>
      </c>
      <c r="B12">
        <v>1.2999999999999999E-3</v>
      </c>
      <c r="C12" t="s">
        <v>45</v>
      </c>
      <c r="D12" t="s">
        <v>243</v>
      </c>
    </row>
    <row r="13" spans="1:4" x14ac:dyDescent="0.25">
      <c r="A13" t="s">
        <v>178</v>
      </c>
      <c r="B13">
        <v>1.2999999999999999E-3</v>
      </c>
      <c r="C13" t="s">
        <v>45</v>
      </c>
      <c r="D13" t="s">
        <v>243</v>
      </c>
    </row>
    <row r="14" spans="1:4" x14ac:dyDescent="0.25">
      <c r="A14" t="s">
        <v>178</v>
      </c>
      <c r="B14">
        <v>1.2999999999999999E-3</v>
      </c>
      <c r="C14" t="s">
        <v>45</v>
      </c>
      <c r="D14" t="s">
        <v>243</v>
      </c>
    </row>
    <row r="15" spans="1:4" x14ac:dyDescent="0.25">
      <c r="A15" t="s">
        <v>178</v>
      </c>
      <c r="B15">
        <v>1.2999999999999999E-3</v>
      </c>
      <c r="C15" t="s">
        <v>45</v>
      </c>
      <c r="D15" t="s">
        <v>243</v>
      </c>
    </row>
    <row r="16" spans="1:4" x14ac:dyDescent="0.25">
      <c r="A16" t="s">
        <v>178</v>
      </c>
      <c r="B16">
        <v>1.2999999999999999E-3</v>
      </c>
      <c r="C16" t="s">
        <v>45</v>
      </c>
      <c r="D16" t="s">
        <v>243</v>
      </c>
    </row>
    <row r="17" spans="1:4" x14ac:dyDescent="0.25">
      <c r="A17" t="s">
        <v>178</v>
      </c>
      <c r="B17">
        <v>1.2999999999999999E-3</v>
      </c>
      <c r="C17" t="s">
        <v>45</v>
      </c>
      <c r="D17" t="s">
        <v>243</v>
      </c>
    </row>
    <row r="18" spans="1:4" x14ac:dyDescent="0.25">
      <c r="A18" t="s">
        <v>178</v>
      </c>
      <c r="B18">
        <v>1.2999999999999999E-3</v>
      </c>
      <c r="C18" t="s">
        <v>45</v>
      </c>
      <c r="D18" t="s">
        <v>243</v>
      </c>
    </row>
    <row r="19" spans="1:4" x14ac:dyDescent="0.25">
      <c r="A19" t="s">
        <v>178</v>
      </c>
      <c r="B19">
        <v>1.2999999999999999E-3</v>
      </c>
      <c r="C19" t="s">
        <v>45</v>
      </c>
      <c r="D19" t="s">
        <v>243</v>
      </c>
    </row>
    <row r="20" spans="1:4" x14ac:dyDescent="0.25">
      <c r="A20" t="s">
        <v>178</v>
      </c>
      <c r="B20">
        <v>1.2999999999999999E-3</v>
      </c>
      <c r="C20" t="s">
        <v>45</v>
      </c>
      <c r="D20" t="s">
        <v>243</v>
      </c>
    </row>
    <row r="21" spans="1:4" x14ac:dyDescent="0.25">
      <c r="A21" t="s">
        <v>178</v>
      </c>
      <c r="B21">
        <v>1.2999999999999999E-3</v>
      </c>
      <c r="C21" t="s">
        <v>45</v>
      </c>
      <c r="D21" t="s">
        <v>243</v>
      </c>
    </row>
    <row r="22" spans="1:4" x14ac:dyDescent="0.25">
      <c r="A22" t="s">
        <v>178</v>
      </c>
      <c r="B22">
        <v>1.2999999999999999E-3</v>
      </c>
      <c r="C22" t="s">
        <v>45</v>
      </c>
      <c r="D22" t="s">
        <v>243</v>
      </c>
    </row>
    <row r="23" spans="1:4" x14ac:dyDescent="0.25">
      <c r="A23" t="s">
        <v>178</v>
      </c>
      <c r="B23">
        <v>1.2999999999999999E-3</v>
      </c>
      <c r="C23" t="s">
        <v>45</v>
      </c>
      <c r="D23" t="s">
        <v>243</v>
      </c>
    </row>
    <row r="24" spans="1:4" x14ac:dyDescent="0.25">
      <c r="A24" t="s">
        <v>178</v>
      </c>
      <c r="B24">
        <v>1.2999999999999999E-3</v>
      </c>
      <c r="C24" t="s">
        <v>45</v>
      </c>
      <c r="D24" t="s">
        <v>243</v>
      </c>
    </row>
    <row r="25" spans="1:4" x14ac:dyDescent="0.25">
      <c r="A25" t="s">
        <v>178</v>
      </c>
      <c r="B25">
        <v>1.2999999999999999E-3</v>
      </c>
      <c r="C25" t="s">
        <v>45</v>
      </c>
      <c r="D25" t="s">
        <v>243</v>
      </c>
    </row>
    <row r="26" spans="1:4" x14ac:dyDescent="0.25">
      <c r="A26" t="s">
        <v>178</v>
      </c>
      <c r="B26">
        <v>1.2999999999999999E-3</v>
      </c>
      <c r="C26" t="s">
        <v>45</v>
      </c>
      <c r="D26" t="s">
        <v>243</v>
      </c>
    </row>
    <row r="27" spans="1:4" x14ac:dyDescent="0.25">
      <c r="A27" t="s">
        <v>178</v>
      </c>
      <c r="B27">
        <v>1.2999999999999999E-3</v>
      </c>
      <c r="C27" t="s">
        <v>45</v>
      </c>
      <c r="D27" t="s">
        <v>243</v>
      </c>
    </row>
    <row r="28" spans="1:4" x14ac:dyDescent="0.25">
      <c r="A28" t="s">
        <v>178</v>
      </c>
      <c r="B28">
        <v>1.2999999999999999E-3</v>
      </c>
      <c r="C28" t="s">
        <v>45</v>
      </c>
      <c r="D28" t="s">
        <v>243</v>
      </c>
    </row>
    <row r="29" spans="1:4" x14ac:dyDescent="0.25">
      <c r="A29" t="s">
        <v>178</v>
      </c>
      <c r="B29">
        <v>1.2999999999999999E-3</v>
      </c>
      <c r="C29" t="s">
        <v>45</v>
      </c>
      <c r="D29" t="s">
        <v>243</v>
      </c>
    </row>
    <row r="30" spans="1:4" x14ac:dyDescent="0.25">
      <c r="A30" t="s">
        <v>178</v>
      </c>
      <c r="B30">
        <v>1.2999999999999999E-3</v>
      </c>
      <c r="C30" t="s">
        <v>45</v>
      </c>
      <c r="D30" t="s">
        <v>243</v>
      </c>
    </row>
    <row r="31" spans="1:4" x14ac:dyDescent="0.25">
      <c r="A31" t="s">
        <v>178</v>
      </c>
      <c r="B31">
        <v>1.2999999999999999E-3</v>
      </c>
      <c r="C31" t="s">
        <v>45</v>
      </c>
      <c r="D31" t="s">
        <v>243</v>
      </c>
    </row>
    <row r="32" spans="1:4" x14ac:dyDescent="0.25">
      <c r="A32" t="s">
        <v>178</v>
      </c>
      <c r="B32">
        <v>1.2999999999999999E-3</v>
      </c>
      <c r="C32" t="s">
        <v>45</v>
      </c>
      <c r="D32" t="s">
        <v>243</v>
      </c>
    </row>
    <row r="33" spans="1:4" x14ac:dyDescent="0.25">
      <c r="A33" t="s">
        <v>178</v>
      </c>
      <c r="B33">
        <v>1.2999999999999999E-3</v>
      </c>
      <c r="C33" t="s">
        <v>45</v>
      </c>
      <c r="D33" t="s">
        <v>243</v>
      </c>
    </row>
    <row r="34" spans="1:4" x14ac:dyDescent="0.25">
      <c r="A34" t="s">
        <v>178</v>
      </c>
      <c r="B34">
        <v>1.2999999999999999E-3</v>
      </c>
      <c r="C34" t="s">
        <v>45</v>
      </c>
      <c r="D34" t="s">
        <v>243</v>
      </c>
    </row>
    <row r="35" spans="1:4" x14ac:dyDescent="0.25">
      <c r="A35" t="s">
        <v>178</v>
      </c>
      <c r="B35">
        <v>1.2999999999999999E-3</v>
      </c>
      <c r="C35" t="s">
        <v>45</v>
      </c>
      <c r="D35" t="s">
        <v>243</v>
      </c>
    </row>
    <row r="36" spans="1:4" x14ac:dyDescent="0.25">
      <c r="A36" t="s">
        <v>178</v>
      </c>
      <c r="B36">
        <v>1.2999999999999999E-3</v>
      </c>
      <c r="C36" t="s">
        <v>45</v>
      </c>
      <c r="D36" t="s">
        <v>243</v>
      </c>
    </row>
    <row r="37" spans="1:4" x14ac:dyDescent="0.25">
      <c r="A37" t="s">
        <v>178</v>
      </c>
      <c r="B37">
        <v>1.2999999999999999E-3</v>
      </c>
      <c r="C37" t="s">
        <v>45</v>
      </c>
      <c r="D37" t="s">
        <v>243</v>
      </c>
    </row>
    <row r="38" spans="1:4" x14ac:dyDescent="0.25">
      <c r="A38" t="s">
        <v>178</v>
      </c>
      <c r="B38">
        <v>1.2999999999999999E-3</v>
      </c>
      <c r="C38" t="s">
        <v>45</v>
      </c>
      <c r="D38" t="s">
        <v>243</v>
      </c>
    </row>
    <row r="39" spans="1:4" x14ac:dyDescent="0.25">
      <c r="A39" t="s">
        <v>178</v>
      </c>
      <c r="B39">
        <v>1.2999999999999999E-3</v>
      </c>
      <c r="C39" t="s">
        <v>45</v>
      </c>
      <c r="D39" t="s">
        <v>243</v>
      </c>
    </row>
    <row r="40" spans="1:4" x14ac:dyDescent="0.25">
      <c r="A40" t="s">
        <v>178</v>
      </c>
      <c r="B40">
        <v>1.2999999999999999E-3</v>
      </c>
      <c r="C40" t="s">
        <v>45</v>
      </c>
      <c r="D40" t="s">
        <v>243</v>
      </c>
    </row>
    <row r="41" spans="1:4" x14ac:dyDescent="0.25">
      <c r="A41" t="s">
        <v>178</v>
      </c>
      <c r="B41">
        <v>1.2999999999999999E-3</v>
      </c>
      <c r="C41" t="s">
        <v>45</v>
      </c>
      <c r="D41" t="s">
        <v>243</v>
      </c>
    </row>
    <row r="42" spans="1:4" x14ac:dyDescent="0.25">
      <c r="A42" t="s">
        <v>178</v>
      </c>
      <c r="B42">
        <v>1.2999999999999999E-3</v>
      </c>
      <c r="C42" t="s">
        <v>45</v>
      </c>
      <c r="D42" t="s">
        <v>243</v>
      </c>
    </row>
    <row r="43" spans="1:4" x14ac:dyDescent="0.25">
      <c r="A43" t="s">
        <v>178</v>
      </c>
      <c r="B43">
        <v>1.2999999999999999E-3</v>
      </c>
      <c r="C43" t="s">
        <v>45</v>
      </c>
      <c r="D43" t="s">
        <v>243</v>
      </c>
    </row>
    <row r="44" spans="1:4" x14ac:dyDescent="0.25">
      <c r="A44" t="s">
        <v>178</v>
      </c>
      <c r="B44">
        <v>1.2999999999999999E-3</v>
      </c>
      <c r="C44" t="s">
        <v>45</v>
      </c>
      <c r="D44" t="s">
        <v>243</v>
      </c>
    </row>
    <row r="45" spans="1:4" x14ac:dyDescent="0.25">
      <c r="A45" t="s">
        <v>178</v>
      </c>
      <c r="B45">
        <v>1.2999999999999999E-3</v>
      </c>
      <c r="C45" t="s">
        <v>45</v>
      </c>
      <c r="D45" t="s">
        <v>243</v>
      </c>
    </row>
    <row r="46" spans="1:4" x14ac:dyDescent="0.25">
      <c r="A46" t="s">
        <v>178</v>
      </c>
      <c r="B46">
        <v>1.2999999999999999E-3</v>
      </c>
      <c r="C46" t="s">
        <v>45</v>
      </c>
      <c r="D46" t="s">
        <v>243</v>
      </c>
    </row>
    <row r="47" spans="1:4" x14ac:dyDescent="0.25">
      <c r="A47" t="s">
        <v>178</v>
      </c>
      <c r="B47">
        <v>1.2999999999999999E-3</v>
      </c>
      <c r="C47" t="s">
        <v>45</v>
      </c>
      <c r="D47" t="s">
        <v>243</v>
      </c>
    </row>
    <row r="48" spans="1:4" x14ac:dyDescent="0.25">
      <c r="A48" t="s">
        <v>178</v>
      </c>
      <c r="B48">
        <v>1.2999999999999999E-3</v>
      </c>
      <c r="C48" t="s">
        <v>45</v>
      </c>
      <c r="D48" t="s">
        <v>243</v>
      </c>
    </row>
    <row r="49" spans="1:4" x14ac:dyDescent="0.25">
      <c r="A49" t="s">
        <v>178</v>
      </c>
      <c r="B49">
        <v>1.2999999999999999E-3</v>
      </c>
      <c r="C49" t="s">
        <v>45</v>
      </c>
      <c r="D49" t="s">
        <v>243</v>
      </c>
    </row>
    <row r="50" spans="1:4" x14ac:dyDescent="0.25">
      <c r="A50" t="s">
        <v>178</v>
      </c>
      <c r="B50">
        <v>1.2999999999999999E-3</v>
      </c>
      <c r="C50" t="s">
        <v>45</v>
      </c>
      <c r="D50" t="s">
        <v>243</v>
      </c>
    </row>
    <row r="51" spans="1:4" x14ac:dyDescent="0.25">
      <c r="A51" t="s">
        <v>178</v>
      </c>
      <c r="B51">
        <v>1.2999999999999999E-3</v>
      </c>
      <c r="C51" t="s">
        <v>45</v>
      </c>
      <c r="D51" t="s">
        <v>243</v>
      </c>
    </row>
    <row r="52" spans="1:4" x14ac:dyDescent="0.25">
      <c r="A52" t="s">
        <v>178</v>
      </c>
      <c r="B52">
        <v>1.2999999999999999E-3</v>
      </c>
      <c r="C52" t="s">
        <v>45</v>
      </c>
      <c r="D52" t="s">
        <v>243</v>
      </c>
    </row>
    <row r="53" spans="1:4" x14ac:dyDescent="0.25">
      <c r="A53" t="s">
        <v>178</v>
      </c>
      <c r="B53">
        <v>1.2999999999999999E-3</v>
      </c>
      <c r="C53" t="s">
        <v>45</v>
      </c>
      <c r="D53" t="s">
        <v>243</v>
      </c>
    </row>
    <row r="54" spans="1:4" x14ac:dyDescent="0.25">
      <c r="A54" t="s">
        <v>178</v>
      </c>
      <c r="B54">
        <v>1.2999999999999999E-3</v>
      </c>
      <c r="C54" t="s">
        <v>45</v>
      </c>
      <c r="D54" t="s">
        <v>243</v>
      </c>
    </row>
    <row r="55" spans="1:4" x14ac:dyDescent="0.25">
      <c r="A55" t="s">
        <v>178</v>
      </c>
      <c r="B55">
        <v>1.2999999999999999E-3</v>
      </c>
      <c r="C55" t="s">
        <v>45</v>
      </c>
      <c r="D55" t="s">
        <v>243</v>
      </c>
    </row>
    <row r="56" spans="1:4" x14ac:dyDescent="0.25">
      <c r="A56" t="s">
        <v>178</v>
      </c>
      <c r="B56">
        <v>1.2999999999999999E-3</v>
      </c>
      <c r="C56" t="s">
        <v>45</v>
      </c>
      <c r="D56" t="s">
        <v>243</v>
      </c>
    </row>
    <row r="57" spans="1:4" x14ac:dyDescent="0.25">
      <c r="A57" t="s">
        <v>178</v>
      </c>
      <c r="B57">
        <v>1.2999999999999999E-3</v>
      </c>
      <c r="C57" t="s">
        <v>45</v>
      </c>
      <c r="D57" t="s">
        <v>243</v>
      </c>
    </row>
    <row r="58" spans="1:4" x14ac:dyDescent="0.25">
      <c r="A58" t="s">
        <v>178</v>
      </c>
      <c r="B58">
        <v>1.2999999999999999E-3</v>
      </c>
      <c r="C58" t="s">
        <v>45</v>
      </c>
      <c r="D58" t="s">
        <v>243</v>
      </c>
    </row>
    <row r="59" spans="1:4" x14ac:dyDescent="0.25">
      <c r="A59" t="s">
        <v>178</v>
      </c>
      <c r="B59">
        <v>1.2999999999999999E-3</v>
      </c>
      <c r="C59" t="s">
        <v>45</v>
      </c>
      <c r="D59" t="s">
        <v>243</v>
      </c>
    </row>
    <row r="60" spans="1:4" x14ac:dyDescent="0.25">
      <c r="A60" t="s">
        <v>178</v>
      </c>
      <c r="B60">
        <v>1.2999999999999999E-3</v>
      </c>
      <c r="C60" t="s">
        <v>45</v>
      </c>
      <c r="D60" t="s">
        <v>243</v>
      </c>
    </row>
    <row r="61" spans="1:4" x14ac:dyDescent="0.25">
      <c r="A61" t="s">
        <v>178</v>
      </c>
      <c r="B61">
        <v>1.2999999999999999E-3</v>
      </c>
      <c r="C61" t="s">
        <v>45</v>
      </c>
      <c r="D61" t="s">
        <v>243</v>
      </c>
    </row>
    <row r="62" spans="1:4" x14ac:dyDescent="0.25">
      <c r="A62" t="s">
        <v>178</v>
      </c>
      <c r="B62">
        <v>1.2999999999999999E-3</v>
      </c>
      <c r="C62" t="s">
        <v>45</v>
      </c>
      <c r="D62" t="s">
        <v>243</v>
      </c>
    </row>
    <row r="63" spans="1:4" x14ac:dyDescent="0.25">
      <c r="A63" t="s">
        <v>178</v>
      </c>
      <c r="B63">
        <v>1.2999999999999999E-3</v>
      </c>
      <c r="C63" t="s">
        <v>45</v>
      </c>
      <c r="D63" t="s">
        <v>243</v>
      </c>
    </row>
    <row r="64" spans="1:4" x14ac:dyDescent="0.25">
      <c r="A64" t="s">
        <v>178</v>
      </c>
      <c r="B64">
        <v>1.2999999999999999E-3</v>
      </c>
      <c r="C64" t="s">
        <v>45</v>
      </c>
      <c r="D64" t="s">
        <v>243</v>
      </c>
    </row>
    <row r="65" spans="1:4" x14ac:dyDescent="0.25">
      <c r="A65" t="s">
        <v>178</v>
      </c>
      <c r="B65">
        <v>1.2999999999999999E-3</v>
      </c>
      <c r="C65" t="s">
        <v>45</v>
      </c>
      <c r="D65" t="s">
        <v>243</v>
      </c>
    </row>
    <row r="66" spans="1:4" x14ac:dyDescent="0.25">
      <c r="A66" t="s">
        <v>178</v>
      </c>
      <c r="B66">
        <v>1.2999999999999999E-3</v>
      </c>
      <c r="C66" t="s">
        <v>45</v>
      </c>
      <c r="D66" t="s">
        <v>243</v>
      </c>
    </row>
    <row r="67" spans="1:4" x14ac:dyDescent="0.25">
      <c r="A67" t="s">
        <v>178</v>
      </c>
      <c r="B67">
        <v>1.2999999999999999E-3</v>
      </c>
      <c r="C67" t="s">
        <v>45</v>
      </c>
      <c r="D67" t="s">
        <v>243</v>
      </c>
    </row>
    <row r="68" spans="1:4" x14ac:dyDescent="0.25">
      <c r="A68" t="s">
        <v>178</v>
      </c>
      <c r="B68">
        <v>1.2999999999999999E-3</v>
      </c>
      <c r="C68" t="s">
        <v>45</v>
      </c>
      <c r="D68" t="s">
        <v>243</v>
      </c>
    </row>
    <row r="69" spans="1:4" x14ac:dyDescent="0.25">
      <c r="A69" t="s">
        <v>178</v>
      </c>
      <c r="B69">
        <v>1.2999999999999999E-3</v>
      </c>
      <c r="C69" t="s">
        <v>45</v>
      </c>
      <c r="D69" t="s">
        <v>243</v>
      </c>
    </row>
    <row r="70" spans="1:4" x14ac:dyDescent="0.25">
      <c r="A70" t="s">
        <v>178</v>
      </c>
      <c r="B70">
        <v>1.2999999999999999E-3</v>
      </c>
      <c r="C70" t="s">
        <v>45</v>
      </c>
      <c r="D70" t="s">
        <v>243</v>
      </c>
    </row>
    <row r="71" spans="1:4" x14ac:dyDescent="0.25">
      <c r="A71" t="s">
        <v>178</v>
      </c>
      <c r="B71">
        <v>1.2999999999999999E-3</v>
      </c>
      <c r="C71" t="s">
        <v>45</v>
      </c>
      <c r="D71" t="s">
        <v>243</v>
      </c>
    </row>
    <row r="72" spans="1:4" x14ac:dyDescent="0.25">
      <c r="A72" t="s">
        <v>178</v>
      </c>
      <c r="B72">
        <v>1.2999999999999999E-3</v>
      </c>
      <c r="C72" t="s">
        <v>45</v>
      </c>
      <c r="D72" t="s">
        <v>243</v>
      </c>
    </row>
    <row r="73" spans="1:4" x14ac:dyDescent="0.25">
      <c r="A73" t="s">
        <v>178</v>
      </c>
      <c r="B73">
        <v>1.2999999999999999E-3</v>
      </c>
      <c r="C73" t="s">
        <v>45</v>
      </c>
      <c r="D73" t="s">
        <v>243</v>
      </c>
    </row>
    <row r="74" spans="1:4" x14ac:dyDescent="0.25">
      <c r="A74" t="s">
        <v>178</v>
      </c>
      <c r="B74">
        <v>1.2999999999999999E-3</v>
      </c>
      <c r="C74" t="s">
        <v>45</v>
      </c>
      <c r="D74" t="s">
        <v>243</v>
      </c>
    </row>
    <row r="75" spans="1:4" x14ac:dyDescent="0.25">
      <c r="A75" t="s">
        <v>178</v>
      </c>
      <c r="B75">
        <v>1.2999999999999999E-3</v>
      </c>
      <c r="C75" t="s">
        <v>45</v>
      </c>
      <c r="D75" t="s">
        <v>243</v>
      </c>
    </row>
    <row r="76" spans="1:4" x14ac:dyDescent="0.25">
      <c r="A76" t="s">
        <v>178</v>
      </c>
      <c r="B76">
        <v>1.2999999999999999E-3</v>
      </c>
      <c r="C76" t="s">
        <v>45</v>
      </c>
      <c r="D76" t="s">
        <v>243</v>
      </c>
    </row>
    <row r="77" spans="1:4" x14ac:dyDescent="0.25">
      <c r="A77" t="s">
        <v>178</v>
      </c>
      <c r="B77">
        <v>1.2999999999999999E-3</v>
      </c>
      <c r="C77" t="s">
        <v>45</v>
      </c>
      <c r="D77" t="s">
        <v>243</v>
      </c>
    </row>
    <row r="78" spans="1:4" x14ac:dyDescent="0.25">
      <c r="A78" t="s">
        <v>178</v>
      </c>
      <c r="B78">
        <v>1.2999999999999999E-3</v>
      </c>
      <c r="C78" t="s">
        <v>45</v>
      </c>
      <c r="D78" t="s">
        <v>243</v>
      </c>
    </row>
    <row r="79" spans="1:4" x14ac:dyDescent="0.25">
      <c r="A79" t="s">
        <v>178</v>
      </c>
      <c r="B79">
        <v>1.2999999999999999E-3</v>
      </c>
      <c r="C79" t="s">
        <v>45</v>
      </c>
      <c r="D79" t="s">
        <v>243</v>
      </c>
    </row>
    <row r="80" spans="1:4" x14ac:dyDescent="0.25">
      <c r="A80" t="s">
        <v>178</v>
      </c>
      <c r="B80">
        <v>1.2999999999999999E-3</v>
      </c>
      <c r="C80" t="s">
        <v>45</v>
      </c>
      <c r="D80" t="s">
        <v>243</v>
      </c>
    </row>
    <row r="81" spans="1:4" x14ac:dyDescent="0.25">
      <c r="A81" t="s">
        <v>178</v>
      </c>
      <c r="B81">
        <v>1.2999999999999999E-3</v>
      </c>
      <c r="C81" t="s">
        <v>45</v>
      </c>
      <c r="D81" t="s">
        <v>243</v>
      </c>
    </row>
    <row r="82" spans="1:4" x14ac:dyDescent="0.25">
      <c r="A82" t="s">
        <v>178</v>
      </c>
      <c r="B82">
        <v>1.2999999999999999E-3</v>
      </c>
      <c r="C82" t="s">
        <v>45</v>
      </c>
      <c r="D82" t="s">
        <v>243</v>
      </c>
    </row>
    <row r="83" spans="1:4" x14ac:dyDescent="0.25">
      <c r="A83" t="s">
        <v>178</v>
      </c>
      <c r="B83">
        <v>1.2999999999999999E-3</v>
      </c>
      <c r="C83" t="s">
        <v>45</v>
      </c>
      <c r="D83" t="s">
        <v>243</v>
      </c>
    </row>
    <row r="84" spans="1:4" x14ac:dyDescent="0.25">
      <c r="A84" t="s">
        <v>178</v>
      </c>
      <c r="B84">
        <v>1.2999999999999999E-3</v>
      </c>
      <c r="C84" t="s">
        <v>45</v>
      </c>
      <c r="D84" t="s">
        <v>243</v>
      </c>
    </row>
    <row r="85" spans="1:4" x14ac:dyDescent="0.25">
      <c r="A85" t="s">
        <v>178</v>
      </c>
      <c r="B85">
        <v>1.2999999999999999E-3</v>
      </c>
      <c r="C85" t="s">
        <v>45</v>
      </c>
      <c r="D85" t="s">
        <v>243</v>
      </c>
    </row>
    <row r="86" spans="1:4" x14ac:dyDescent="0.25">
      <c r="A86" t="s">
        <v>178</v>
      </c>
      <c r="B86">
        <v>1.2999999999999999E-3</v>
      </c>
      <c r="C86" t="s">
        <v>45</v>
      </c>
      <c r="D86" t="s">
        <v>243</v>
      </c>
    </row>
    <row r="87" spans="1:4" x14ac:dyDescent="0.25">
      <c r="A87" t="s">
        <v>178</v>
      </c>
      <c r="B87">
        <v>1.2999999999999999E-3</v>
      </c>
      <c r="C87" t="s">
        <v>45</v>
      </c>
      <c r="D87" t="s">
        <v>243</v>
      </c>
    </row>
    <row r="88" spans="1:4" x14ac:dyDescent="0.25">
      <c r="A88" t="s">
        <v>178</v>
      </c>
      <c r="B88">
        <v>1.2999999999999999E-3</v>
      </c>
      <c r="C88" t="s">
        <v>45</v>
      </c>
      <c r="D88" t="s">
        <v>243</v>
      </c>
    </row>
    <row r="89" spans="1:4" x14ac:dyDescent="0.25">
      <c r="A89" t="s">
        <v>178</v>
      </c>
      <c r="B89">
        <v>1.2999999999999999E-3</v>
      </c>
      <c r="C89" t="s">
        <v>45</v>
      </c>
      <c r="D89" t="s">
        <v>243</v>
      </c>
    </row>
    <row r="90" spans="1:4" x14ac:dyDescent="0.25">
      <c r="A90" t="s">
        <v>178</v>
      </c>
      <c r="B90">
        <v>1.2999999999999999E-3</v>
      </c>
      <c r="C90" t="s">
        <v>45</v>
      </c>
      <c r="D90" t="s">
        <v>243</v>
      </c>
    </row>
    <row r="91" spans="1:4" x14ac:dyDescent="0.25">
      <c r="A91" t="s">
        <v>178</v>
      </c>
      <c r="B91">
        <v>1.2999999999999999E-3</v>
      </c>
      <c r="C91" t="s">
        <v>45</v>
      </c>
      <c r="D91" t="s">
        <v>243</v>
      </c>
    </row>
    <row r="92" spans="1:4" x14ac:dyDescent="0.25">
      <c r="A92" t="s">
        <v>178</v>
      </c>
      <c r="B92">
        <v>1.2999999999999999E-3</v>
      </c>
      <c r="C92" t="s">
        <v>45</v>
      </c>
      <c r="D92" t="s">
        <v>243</v>
      </c>
    </row>
    <row r="93" spans="1:4" x14ac:dyDescent="0.25">
      <c r="A93" t="s">
        <v>178</v>
      </c>
      <c r="B93">
        <v>1.2999999999999999E-3</v>
      </c>
      <c r="C93" t="s">
        <v>45</v>
      </c>
      <c r="D93" t="s">
        <v>243</v>
      </c>
    </row>
    <row r="94" spans="1:4" x14ac:dyDescent="0.25">
      <c r="A94" t="s">
        <v>178</v>
      </c>
      <c r="B94">
        <v>1.2999999999999999E-3</v>
      </c>
      <c r="C94" t="s">
        <v>45</v>
      </c>
      <c r="D94" t="s">
        <v>243</v>
      </c>
    </row>
    <row r="95" spans="1:4" x14ac:dyDescent="0.25">
      <c r="A95" t="s">
        <v>178</v>
      </c>
      <c r="B95">
        <v>1.2999999999999999E-3</v>
      </c>
      <c r="C95" t="s">
        <v>45</v>
      </c>
      <c r="D95" t="s">
        <v>243</v>
      </c>
    </row>
    <row r="96" spans="1:4" x14ac:dyDescent="0.25">
      <c r="A96" t="s">
        <v>178</v>
      </c>
      <c r="B96">
        <v>1.2999999999999999E-3</v>
      </c>
      <c r="C96" t="s">
        <v>45</v>
      </c>
      <c r="D96" t="s">
        <v>243</v>
      </c>
    </row>
    <row r="97" spans="1:4" x14ac:dyDescent="0.25">
      <c r="A97" t="s">
        <v>178</v>
      </c>
      <c r="B97">
        <v>1.2999999999999999E-3</v>
      </c>
      <c r="C97" t="s">
        <v>45</v>
      </c>
      <c r="D97" t="s">
        <v>243</v>
      </c>
    </row>
    <row r="98" spans="1:4" x14ac:dyDescent="0.25">
      <c r="A98" t="s">
        <v>178</v>
      </c>
      <c r="B98">
        <v>1.2999999999999999E-3</v>
      </c>
      <c r="C98" t="s">
        <v>45</v>
      </c>
      <c r="D98" t="s">
        <v>243</v>
      </c>
    </row>
    <row r="99" spans="1:4" x14ac:dyDescent="0.25">
      <c r="A99" t="s">
        <v>178</v>
      </c>
      <c r="B99">
        <v>1.2999999999999999E-3</v>
      </c>
      <c r="C99" t="s">
        <v>45</v>
      </c>
      <c r="D99" t="s">
        <v>243</v>
      </c>
    </row>
    <row r="100" spans="1:4" x14ac:dyDescent="0.25">
      <c r="A100" t="s">
        <v>178</v>
      </c>
      <c r="B100">
        <v>1.2999999999999999E-3</v>
      </c>
      <c r="C100" t="s">
        <v>45</v>
      </c>
      <c r="D100" t="s">
        <v>243</v>
      </c>
    </row>
    <row r="101" spans="1:4" x14ac:dyDescent="0.25">
      <c r="A101" t="s">
        <v>178</v>
      </c>
      <c r="B101">
        <v>1.2999999999999999E-3</v>
      </c>
      <c r="C101" t="s">
        <v>45</v>
      </c>
      <c r="D101" t="s">
        <v>243</v>
      </c>
    </row>
    <row r="102" spans="1:4" x14ac:dyDescent="0.25">
      <c r="A102" t="s">
        <v>178</v>
      </c>
      <c r="B102">
        <v>1.2999999999999999E-3</v>
      </c>
      <c r="C102" t="s">
        <v>45</v>
      </c>
      <c r="D102" t="s">
        <v>243</v>
      </c>
    </row>
    <row r="103" spans="1:4" x14ac:dyDescent="0.25">
      <c r="A103" t="s">
        <v>178</v>
      </c>
      <c r="B103">
        <v>1.2999999999999999E-3</v>
      </c>
      <c r="C103" t="s">
        <v>45</v>
      </c>
      <c r="D103" t="s">
        <v>243</v>
      </c>
    </row>
    <row r="104" spans="1:4" x14ac:dyDescent="0.25">
      <c r="A104" t="s">
        <v>178</v>
      </c>
      <c r="B104">
        <v>1.2999999999999999E-3</v>
      </c>
      <c r="C104" t="s">
        <v>45</v>
      </c>
      <c r="D104" t="s">
        <v>243</v>
      </c>
    </row>
    <row r="105" spans="1:4" x14ac:dyDescent="0.25">
      <c r="A105" t="s">
        <v>178</v>
      </c>
      <c r="B105">
        <v>1.2999999999999999E-3</v>
      </c>
      <c r="C105" t="s">
        <v>45</v>
      </c>
      <c r="D105" t="s">
        <v>243</v>
      </c>
    </row>
    <row r="106" spans="1:4" x14ac:dyDescent="0.25">
      <c r="A106" t="s">
        <v>178</v>
      </c>
      <c r="B106">
        <v>1.2999999999999999E-3</v>
      </c>
      <c r="C106" t="s">
        <v>45</v>
      </c>
      <c r="D106" t="s">
        <v>243</v>
      </c>
    </row>
    <row r="107" spans="1:4" x14ac:dyDescent="0.25">
      <c r="A107" t="s">
        <v>178</v>
      </c>
      <c r="B107">
        <v>1.2999999999999999E-3</v>
      </c>
      <c r="C107" t="s">
        <v>45</v>
      </c>
      <c r="D107" t="s">
        <v>243</v>
      </c>
    </row>
    <row r="108" spans="1:4" x14ac:dyDescent="0.25">
      <c r="A108" t="s">
        <v>178</v>
      </c>
      <c r="B108">
        <v>1.2999999999999999E-3</v>
      </c>
      <c r="C108" t="s">
        <v>45</v>
      </c>
      <c r="D108" t="s">
        <v>243</v>
      </c>
    </row>
    <row r="109" spans="1:4" x14ac:dyDescent="0.25">
      <c r="A109" t="s">
        <v>178</v>
      </c>
      <c r="B109">
        <v>1.2999999999999999E-3</v>
      </c>
      <c r="C109" t="s">
        <v>45</v>
      </c>
      <c r="D109" t="s">
        <v>243</v>
      </c>
    </row>
    <row r="110" spans="1:4" x14ac:dyDescent="0.25">
      <c r="A110" t="s">
        <v>178</v>
      </c>
      <c r="B110">
        <v>1.2999999999999999E-3</v>
      </c>
      <c r="C110" t="s">
        <v>45</v>
      </c>
      <c r="D110" t="s">
        <v>243</v>
      </c>
    </row>
    <row r="111" spans="1:4" x14ac:dyDescent="0.25">
      <c r="A111" t="s">
        <v>178</v>
      </c>
      <c r="B111">
        <v>1.2999999999999999E-3</v>
      </c>
      <c r="C111" t="s">
        <v>45</v>
      </c>
      <c r="D111" t="s">
        <v>243</v>
      </c>
    </row>
    <row r="112" spans="1:4" x14ac:dyDescent="0.25">
      <c r="A112" t="s">
        <v>178</v>
      </c>
      <c r="B112">
        <v>1.2999999999999999E-3</v>
      </c>
      <c r="C112" t="s">
        <v>45</v>
      </c>
      <c r="D112" t="s">
        <v>243</v>
      </c>
    </row>
    <row r="113" spans="1:4" x14ac:dyDescent="0.25">
      <c r="A113" t="s">
        <v>178</v>
      </c>
      <c r="B113">
        <v>1.2999999999999999E-3</v>
      </c>
      <c r="C113" t="s">
        <v>45</v>
      </c>
      <c r="D113" t="s">
        <v>243</v>
      </c>
    </row>
    <row r="114" spans="1:4" x14ac:dyDescent="0.25">
      <c r="A114" t="s">
        <v>178</v>
      </c>
      <c r="B114">
        <v>1.2999999999999999E-3</v>
      </c>
      <c r="C114" t="s">
        <v>45</v>
      </c>
      <c r="D114" t="s">
        <v>243</v>
      </c>
    </row>
    <row r="115" spans="1:4" x14ac:dyDescent="0.25">
      <c r="A115" t="s">
        <v>178</v>
      </c>
      <c r="B115">
        <v>1.2999999999999999E-3</v>
      </c>
      <c r="C115" t="s">
        <v>45</v>
      </c>
      <c r="D115" t="s">
        <v>243</v>
      </c>
    </row>
    <row r="116" spans="1:4" x14ac:dyDescent="0.25">
      <c r="A116" t="s">
        <v>178</v>
      </c>
      <c r="B116">
        <v>1.2999999999999999E-3</v>
      </c>
      <c r="C116" t="s">
        <v>45</v>
      </c>
      <c r="D116" t="s">
        <v>243</v>
      </c>
    </row>
    <row r="117" spans="1:4" x14ac:dyDescent="0.25">
      <c r="A117" t="s">
        <v>178</v>
      </c>
      <c r="B117">
        <v>1.2999999999999999E-3</v>
      </c>
      <c r="C117" t="s">
        <v>45</v>
      </c>
      <c r="D117" t="s">
        <v>243</v>
      </c>
    </row>
    <row r="118" spans="1:4" x14ac:dyDescent="0.25">
      <c r="A118" t="s">
        <v>178</v>
      </c>
      <c r="B118">
        <v>1.2999999999999999E-3</v>
      </c>
      <c r="C118" t="s">
        <v>45</v>
      </c>
      <c r="D118" t="s">
        <v>243</v>
      </c>
    </row>
    <row r="119" spans="1:4" x14ac:dyDescent="0.25">
      <c r="A119" t="s">
        <v>178</v>
      </c>
      <c r="B119">
        <v>1.2999999999999999E-3</v>
      </c>
      <c r="C119" t="s">
        <v>45</v>
      </c>
      <c r="D119" t="s">
        <v>243</v>
      </c>
    </row>
    <row r="120" spans="1:4" x14ac:dyDescent="0.25">
      <c r="A120" t="s">
        <v>178</v>
      </c>
      <c r="B120">
        <v>1.2999999999999999E-3</v>
      </c>
      <c r="C120" t="s">
        <v>45</v>
      </c>
      <c r="D120" t="s">
        <v>243</v>
      </c>
    </row>
    <row r="121" spans="1:4" x14ac:dyDescent="0.25">
      <c r="A121" t="s">
        <v>178</v>
      </c>
      <c r="B121">
        <v>1.2999999999999999E-3</v>
      </c>
      <c r="C121" t="s">
        <v>45</v>
      </c>
      <c r="D121" t="s">
        <v>243</v>
      </c>
    </row>
    <row r="122" spans="1:4" x14ac:dyDescent="0.25">
      <c r="A122" t="s">
        <v>178</v>
      </c>
      <c r="B122">
        <v>1.2999999999999999E-3</v>
      </c>
      <c r="C122" t="s">
        <v>45</v>
      </c>
      <c r="D122" t="s">
        <v>243</v>
      </c>
    </row>
    <row r="123" spans="1:4" x14ac:dyDescent="0.25">
      <c r="A123" t="s">
        <v>178</v>
      </c>
      <c r="B123">
        <v>1.2999999999999999E-3</v>
      </c>
      <c r="C123" t="s">
        <v>45</v>
      </c>
      <c r="D123" t="s">
        <v>243</v>
      </c>
    </row>
    <row r="124" spans="1:4" x14ac:dyDescent="0.25">
      <c r="A124" t="s">
        <v>178</v>
      </c>
      <c r="B124">
        <v>1.2999999999999999E-3</v>
      </c>
      <c r="C124" t="s">
        <v>45</v>
      </c>
      <c r="D124" t="s">
        <v>243</v>
      </c>
    </row>
    <row r="125" spans="1:4" x14ac:dyDescent="0.25">
      <c r="A125" t="s">
        <v>178</v>
      </c>
      <c r="B125">
        <v>1.2999999999999999E-3</v>
      </c>
      <c r="C125" t="s">
        <v>45</v>
      </c>
      <c r="D125" t="s">
        <v>243</v>
      </c>
    </row>
    <row r="126" spans="1:4" x14ac:dyDescent="0.25">
      <c r="A126" t="s">
        <v>178</v>
      </c>
      <c r="B126">
        <v>1.2999999999999999E-3</v>
      </c>
      <c r="C126" t="s">
        <v>45</v>
      </c>
      <c r="D126" t="s">
        <v>243</v>
      </c>
    </row>
    <row r="127" spans="1:4" x14ac:dyDescent="0.25">
      <c r="A127" t="s">
        <v>178</v>
      </c>
      <c r="B127">
        <v>1.2999999999999999E-3</v>
      </c>
      <c r="C127" t="s">
        <v>45</v>
      </c>
      <c r="D127" t="s">
        <v>243</v>
      </c>
    </row>
    <row r="128" spans="1:4" x14ac:dyDescent="0.25">
      <c r="A128" t="s">
        <v>178</v>
      </c>
      <c r="B128">
        <v>1.2999999999999999E-3</v>
      </c>
      <c r="C128" t="s">
        <v>45</v>
      </c>
      <c r="D128" t="s">
        <v>243</v>
      </c>
    </row>
    <row r="129" spans="1:4" x14ac:dyDescent="0.25">
      <c r="A129" t="s">
        <v>178</v>
      </c>
      <c r="B129">
        <v>1.2999999999999999E-3</v>
      </c>
      <c r="C129" t="s">
        <v>45</v>
      </c>
      <c r="D129" t="s">
        <v>243</v>
      </c>
    </row>
    <row r="130" spans="1:4" x14ac:dyDescent="0.25">
      <c r="A130" t="s">
        <v>178</v>
      </c>
      <c r="B130">
        <v>1.2999999999999999E-3</v>
      </c>
      <c r="C130" t="s">
        <v>45</v>
      </c>
      <c r="D130" t="s">
        <v>243</v>
      </c>
    </row>
    <row r="131" spans="1:4" x14ac:dyDescent="0.25">
      <c r="A131" t="s">
        <v>178</v>
      </c>
      <c r="B131">
        <v>1.2999999999999999E-3</v>
      </c>
      <c r="C131" t="s">
        <v>45</v>
      </c>
      <c r="D131" t="s">
        <v>243</v>
      </c>
    </row>
    <row r="132" spans="1:4" x14ac:dyDescent="0.25">
      <c r="A132" t="s">
        <v>178</v>
      </c>
      <c r="B132">
        <v>1.2999999999999999E-3</v>
      </c>
      <c r="C132" t="s">
        <v>45</v>
      </c>
      <c r="D132" t="s">
        <v>243</v>
      </c>
    </row>
    <row r="133" spans="1:4" x14ac:dyDescent="0.25">
      <c r="A133" t="s">
        <v>178</v>
      </c>
      <c r="B133">
        <v>1.2999999999999999E-3</v>
      </c>
      <c r="C133" t="s">
        <v>45</v>
      </c>
      <c r="D133" t="s">
        <v>243</v>
      </c>
    </row>
    <row r="134" spans="1:4" x14ac:dyDescent="0.25">
      <c r="A134" t="s">
        <v>178</v>
      </c>
      <c r="B134">
        <v>1.2999999999999999E-3</v>
      </c>
      <c r="C134" t="s">
        <v>45</v>
      </c>
      <c r="D134" t="s">
        <v>243</v>
      </c>
    </row>
    <row r="135" spans="1:4" x14ac:dyDescent="0.25">
      <c r="A135" t="s">
        <v>178</v>
      </c>
      <c r="B135">
        <v>1.2999999999999999E-3</v>
      </c>
      <c r="C135" t="s">
        <v>45</v>
      </c>
      <c r="D135" t="s">
        <v>243</v>
      </c>
    </row>
    <row r="136" spans="1:4" x14ac:dyDescent="0.25">
      <c r="A136" t="s">
        <v>178</v>
      </c>
      <c r="B136">
        <v>1.2999999999999999E-3</v>
      </c>
      <c r="C136" t="s">
        <v>45</v>
      </c>
      <c r="D136" t="s">
        <v>243</v>
      </c>
    </row>
    <row r="137" spans="1:4" x14ac:dyDescent="0.25">
      <c r="A137" t="s">
        <v>178</v>
      </c>
      <c r="B137">
        <v>1.2999999999999999E-3</v>
      </c>
      <c r="C137" t="s">
        <v>45</v>
      </c>
      <c r="D137" t="s">
        <v>243</v>
      </c>
    </row>
    <row r="138" spans="1:4" x14ac:dyDescent="0.25">
      <c r="A138" t="s">
        <v>178</v>
      </c>
      <c r="B138">
        <v>1.2999999999999999E-3</v>
      </c>
      <c r="C138" t="s">
        <v>45</v>
      </c>
      <c r="D138" t="s">
        <v>243</v>
      </c>
    </row>
    <row r="139" spans="1:4" x14ac:dyDescent="0.25">
      <c r="A139" t="s">
        <v>178</v>
      </c>
      <c r="B139">
        <v>1.2999999999999999E-3</v>
      </c>
      <c r="C139" t="s">
        <v>45</v>
      </c>
      <c r="D139" t="s">
        <v>243</v>
      </c>
    </row>
    <row r="140" spans="1:4" x14ac:dyDescent="0.25">
      <c r="A140" t="s">
        <v>178</v>
      </c>
      <c r="B140">
        <v>1.2999999999999999E-3</v>
      </c>
      <c r="C140" t="s">
        <v>45</v>
      </c>
      <c r="D140" t="s">
        <v>243</v>
      </c>
    </row>
    <row r="141" spans="1:4" x14ac:dyDescent="0.25">
      <c r="A141" t="s">
        <v>178</v>
      </c>
      <c r="B141">
        <v>1.2999999999999999E-3</v>
      </c>
      <c r="C141" t="s">
        <v>45</v>
      </c>
      <c r="D141" t="s">
        <v>243</v>
      </c>
    </row>
    <row r="142" spans="1:4" x14ac:dyDescent="0.25">
      <c r="A142" t="s">
        <v>178</v>
      </c>
      <c r="B142">
        <v>1.2999999999999999E-3</v>
      </c>
      <c r="C142" t="s">
        <v>45</v>
      </c>
      <c r="D142" t="s">
        <v>243</v>
      </c>
    </row>
    <row r="143" spans="1:4" x14ac:dyDescent="0.25">
      <c r="A143" t="s">
        <v>178</v>
      </c>
      <c r="B143">
        <v>1.2999999999999999E-3</v>
      </c>
      <c r="C143" t="s">
        <v>45</v>
      </c>
      <c r="D143" t="s">
        <v>243</v>
      </c>
    </row>
    <row r="144" spans="1:4" x14ac:dyDescent="0.25">
      <c r="A144" t="s">
        <v>178</v>
      </c>
      <c r="B144">
        <v>1.2999999999999999E-3</v>
      </c>
      <c r="C144" t="s">
        <v>45</v>
      </c>
      <c r="D144" t="s">
        <v>243</v>
      </c>
    </row>
    <row r="145" spans="1:4" x14ac:dyDescent="0.25">
      <c r="A145" t="s">
        <v>178</v>
      </c>
      <c r="B145">
        <v>1.2999999999999999E-3</v>
      </c>
      <c r="C145" t="s">
        <v>45</v>
      </c>
      <c r="D145" t="s">
        <v>243</v>
      </c>
    </row>
    <row r="146" spans="1:4" x14ac:dyDescent="0.25">
      <c r="A146" t="s">
        <v>178</v>
      </c>
      <c r="B146">
        <v>1.2999999999999999E-3</v>
      </c>
      <c r="C146" t="s">
        <v>45</v>
      </c>
      <c r="D146" t="s">
        <v>243</v>
      </c>
    </row>
    <row r="147" spans="1:4" x14ac:dyDescent="0.25">
      <c r="A147" t="s">
        <v>178</v>
      </c>
      <c r="B147">
        <v>1.2999999999999999E-3</v>
      </c>
      <c r="C147" t="s">
        <v>45</v>
      </c>
      <c r="D147" t="s">
        <v>243</v>
      </c>
    </row>
    <row r="148" spans="1:4" x14ac:dyDescent="0.25">
      <c r="A148" t="s">
        <v>178</v>
      </c>
      <c r="B148">
        <v>1.2999999999999999E-3</v>
      </c>
      <c r="C148" t="s">
        <v>45</v>
      </c>
      <c r="D148" t="s">
        <v>243</v>
      </c>
    </row>
    <row r="149" spans="1:4" x14ac:dyDescent="0.25">
      <c r="A149" t="s">
        <v>178</v>
      </c>
      <c r="B149">
        <v>1.2999999999999999E-3</v>
      </c>
      <c r="C149" t="s">
        <v>45</v>
      </c>
      <c r="D149" t="s">
        <v>243</v>
      </c>
    </row>
    <row r="150" spans="1:4" x14ac:dyDescent="0.25">
      <c r="A150" t="s">
        <v>178</v>
      </c>
      <c r="B150">
        <v>1.2999999999999999E-3</v>
      </c>
      <c r="C150" t="s">
        <v>45</v>
      </c>
      <c r="D150" t="s">
        <v>243</v>
      </c>
    </row>
    <row r="151" spans="1:4" x14ac:dyDescent="0.25">
      <c r="A151" t="s">
        <v>178</v>
      </c>
      <c r="B151">
        <v>1.2999999999999999E-3</v>
      </c>
      <c r="C151" t="s">
        <v>45</v>
      </c>
      <c r="D151" t="s">
        <v>243</v>
      </c>
    </row>
    <row r="152" spans="1:4" x14ac:dyDescent="0.25">
      <c r="A152" t="s">
        <v>178</v>
      </c>
      <c r="B152">
        <v>1.2999999999999999E-3</v>
      </c>
      <c r="C152" t="s">
        <v>45</v>
      </c>
      <c r="D152" t="s">
        <v>243</v>
      </c>
    </row>
    <row r="153" spans="1:4" x14ac:dyDescent="0.25">
      <c r="A153" t="s">
        <v>178</v>
      </c>
      <c r="B153">
        <v>1.2999999999999999E-3</v>
      </c>
      <c r="C153" t="s">
        <v>45</v>
      </c>
      <c r="D153" t="s">
        <v>243</v>
      </c>
    </row>
    <row r="154" spans="1:4" x14ac:dyDescent="0.25">
      <c r="A154" t="s">
        <v>178</v>
      </c>
      <c r="B154">
        <v>1.2999999999999999E-3</v>
      </c>
      <c r="C154" t="s">
        <v>45</v>
      </c>
      <c r="D154" t="s">
        <v>243</v>
      </c>
    </row>
    <row r="155" spans="1:4" x14ac:dyDescent="0.25">
      <c r="A155" t="s">
        <v>178</v>
      </c>
      <c r="B155">
        <v>1.2999999999999999E-3</v>
      </c>
      <c r="C155" t="s">
        <v>45</v>
      </c>
      <c r="D155" t="s">
        <v>243</v>
      </c>
    </row>
    <row r="156" spans="1:4" x14ac:dyDescent="0.25">
      <c r="A156" t="s">
        <v>178</v>
      </c>
      <c r="B156">
        <v>1.2999999999999999E-3</v>
      </c>
      <c r="C156" t="s">
        <v>45</v>
      </c>
      <c r="D156" t="s">
        <v>243</v>
      </c>
    </row>
    <row r="157" spans="1:4" x14ac:dyDescent="0.25">
      <c r="A157" t="s">
        <v>178</v>
      </c>
      <c r="B157">
        <v>1.2999999999999999E-3</v>
      </c>
      <c r="C157" t="s">
        <v>45</v>
      </c>
      <c r="D157" t="s">
        <v>243</v>
      </c>
    </row>
    <row r="158" spans="1:4" x14ac:dyDescent="0.25">
      <c r="A158" t="s">
        <v>178</v>
      </c>
      <c r="B158">
        <v>1.2999999999999999E-3</v>
      </c>
      <c r="C158" t="s">
        <v>45</v>
      </c>
      <c r="D158" t="s">
        <v>243</v>
      </c>
    </row>
    <row r="159" spans="1:4" x14ac:dyDescent="0.25">
      <c r="A159" t="s">
        <v>178</v>
      </c>
      <c r="B159">
        <v>1.2999999999999999E-3</v>
      </c>
      <c r="C159" t="s">
        <v>45</v>
      </c>
      <c r="D159" t="s">
        <v>243</v>
      </c>
    </row>
    <row r="160" spans="1:4" x14ac:dyDescent="0.25">
      <c r="A160" t="s">
        <v>178</v>
      </c>
      <c r="B160">
        <v>1.2999999999999999E-3</v>
      </c>
      <c r="C160" t="s">
        <v>45</v>
      </c>
      <c r="D160" t="s">
        <v>243</v>
      </c>
    </row>
    <row r="161" spans="1:4" x14ac:dyDescent="0.25">
      <c r="A161" t="s">
        <v>178</v>
      </c>
      <c r="B161">
        <v>1.2999999999999999E-3</v>
      </c>
      <c r="C161" t="s">
        <v>45</v>
      </c>
      <c r="D161" t="s">
        <v>243</v>
      </c>
    </row>
    <row r="162" spans="1:4" x14ac:dyDescent="0.25">
      <c r="A162" t="s">
        <v>178</v>
      </c>
      <c r="B162">
        <v>1.2999999999999999E-3</v>
      </c>
      <c r="C162" t="s">
        <v>45</v>
      </c>
      <c r="D162" t="s">
        <v>243</v>
      </c>
    </row>
    <row r="163" spans="1:4" x14ac:dyDescent="0.25">
      <c r="A163" t="s">
        <v>178</v>
      </c>
      <c r="B163">
        <v>1.2999999999999999E-3</v>
      </c>
      <c r="C163" t="s">
        <v>45</v>
      </c>
      <c r="D163" t="s">
        <v>243</v>
      </c>
    </row>
    <row r="164" spans="1:4" x14ac:dyDescent="0.25">
      <c r="A164" t="s">
        <v>178</v>
      </c>
      <c r="B164">
        <v>1.2999999999999999E-3</v>
      </c>
      <c r="C164" t="s">
        <v>45</v>
      </c>
      <c r="D164" t="s">
        <v>243</v>
      </c>
    </row>
    <row r="165" spans="1:4" x14ac:dyDescent="0.25">
      <c r="A165" t="s">
        <v>178</v>
      </c>
      <c r="B165">
        <v>1.2999999999999999E-3</v>
      </c>
      <c r="C165" t="s">
        <v>45</v>
      </c>
      <c r="D165" t="s">
        <v>243</v>
      </c>
    </row>
    <row r="166" spans="1:4" x14ac:dyDescent="0.25">
      <c r="A166" t="s">
        <v>178</v>
      </c>
      <c r="B166">
        <v>1.2999999999999999E-3</v>
      </c>
      <c r="C166" t="s">
        <v>45</v>
      </c>
      <c r="D166" t="s">
        <v>243</v>
      </c>
    </row>
    <row r="167" spans="1:4" x14ac:dyDescent="0.25">
      <c r="A167" t="s">
        <v>178</v>
      </c>
      <c r="B167">
        <v>1.2999999999999999E-3</v>
      </c>
      <c r="C167" t="s">
        <v>45</v>
      </c>
      <c r="D167" t="s">
        <v>243</v>
      </c>
    </row>
    <row r="168" spans="1:4" x14ac:dyDescent="0.25">
      <c r="A168" t="s">
        <v>178</v>
      </c>
      <c r="B168">
        <v>1.2999999999999999E-3</v>
      </c>
      <c r="C168" t="s">
        <v>45</v>
      </c>
      <c r="D168" t="s">
        <v>243</v>
      </c>
    </row>
    <row r="169" spans="1:4" x14ac:dyDescent="0.25">
      <c r="A169" t="s">
        <v>178</v>
      </c>
      <c r="B169">
        <v>1.2999999999999999E-3</v>
      </c>
      <c r="C169" t="s">
        <v>45</v>
      </c>
      <c r="D169" t="s">
        <v>243</v>
      </c>
    </row>
    <row r="170" spans="1:4" x14ac:dyDescent="0.25">
      <c r="A170" t="s">
        <v>178</v>
      </c>
      <c r="B170">
        <v>1.2999999999999999E-3</v>
      </c>
      <c r="C170" t="s">
        <v>45</v>
      </c>
      <c r="D170" t="s">
        <v>243</v>
      </c>
    </row>
    <row r="171" spans="1:4" x14ac:dyDescent="0.25">
      <c r="A171" t="s">
        <v>178</v>
      </c>
      <c r="B171">
        <v>1.2999999999999999E-3</v>
      </c>
      <c r="C171" t="s">
        <v>45</v>
      </c>
      <c r="D171" t="s">
        <v>243</v>
      </c>
    </row>
    <row r="172" spans="1:4" x14ac:dyDescent="0.25">
      <c r="A172" t="s">
        <v>178</v>
      </c>
      <c r="B172">
        <v>1.2999999999999999E-3</v>
      </c>
      <c r="C172" t="s">
        <v>45</v>
      </c>
      <c r="D172" t="s">
        <v>243</v>
      </c>
    </row>
    <row r="173" spans="1:4" x14ac:dyDescent="0.25">
      <c r="A173" t="s">
        <v>178</v>
      </c>
      <c r="B173">
        <v>1.2999999999999999E-3</v>
      </c>
      <c r="C173" t="s">
        <v>45</v>
      </c>
      <c r="D173" t="s">
        <v>243</v>
      </c>
    </row>
    <row r="174" spans="1:4" x14ac:dyDescent="0.25">
      <c r="A174" t="s">
        <v>178</v>
      </c>
      <c r="B174">
        <v>1.2999999999999999E-3</v>
      </c>
      <c r="C174" t="s">
        <v>45</v>
      </c>
      <c r="D174" t="s">
        <v>243</v>
      </c>
    </row>
    <row r="175" spans="1:4" x14ac:dyDescent="0.25">
      <c r="A175" t="s">
        <v>178</v>
      </c>
      <c r="B175">
        <v>1.2999999999999999E-3</v>
      </c>
      <c r="C175" t="s">
        <v>45</v>
      </c>
      <c r="D175" t="s">
        <v>243</v>
      </c>
    </row>
    <row r="176" spans="1:4" x14ac:dyDescent="0.25">
      <c r="A176" t="s">
        <v>178</v>
      </c>
      <c r="B176">
        <v>1.2999999999999999E-3</v>
      </c>
      <c r="C176" t="s">
        <v>45</v>
      </c>
      <c r="D176" t="s">
        <v>243</v>
      </c>
    </row>
    <row r="177" spans="1:4" x14ac:dyDescent="0.25">
      <c r="A177" t="s">
        <v>178</v>
      </c>
      <c r="B177">
        <v>1.2999999999999999E-3</v>
      </c>
      <c r="C177" t="s">
        <v>45</v>
      </c>
      <c r="D177" t="s">
        <v>243</v>
      </c>
    </row>
    <row r="178" spans="1:4" x14ac:dyDescent="0.25">
      <c r="A178" t="s">
        <v>178</v>
      </c>
      <c r="B178">
        <v>1.2999999999999999E-3</v>
      </c>
      <c r="C178" t="s">
        <v>45</v>
      </c>
      <c r="D178" t="s">
        <v>243</v>
      </c>
    </row>
    <row r="179" spans="1:4" x14ac:dyDescent="0.25">
      <c r="A179" t="s">
        <v>178</v>
      </c>
      <c r="B179">
        <v>1.2999999999999999E-3</v>
      </c>
      <c r="C179" t="s">
        <v>45</v>
      </c>
      <c r="D179" t="s">
        <v>243</v>
      </c>
    </row>
    <row r="180" spans="1:4" x14ac:dyDescent="0.25">
      <c r="A180" t="s">
        <v>178</v>
      </c>
      <c r="B180">
        <v>1.2999999999999999E-3</v>
      </c>
      <c r="C180" t="s">
        <v>45</v>
      </c>
      <c r="D180" t="s">
        <v>243</v>
      </c>
    </row>
    <row r="181" spans="1:4" x14ac:dyDescent="0.25">
      <c r="A181" t="s">
        <v>178</v>
      </c>
      <c r="B181">
        <v>1.2999999999999999E-3</v>
      </c>
      <c r="C181" t="s">
        <v>45</v>
      </c>
      <c r="D181" t="s">
        <v>243</v>
      </c>
    </row>
    <row r="182" spans="1:4" x14ac:dyDescent="0.25">
      <c r="A182" t="s">
        <v>244</v>
      </c>
      <c r="B182">
        <v>0.2424</v>
      </c>
      <c r="C182" t="s">
        <v>245</v>
      </c>
      <c r="D182" t="s">
        <v>41</v>
      </c>
    </row>
    <row r="183" spans="1:4" x14ac:dyDescent="0.25">
      <c r="A183" t="s">
        <v>178</v>
      </c>
      <c r="B183">
        <v>1.6999999999999999E-3</v>
      </c>
      <c r="C183" t="s">
        <v>45</v>
      </c>
      <c r="D183" t="s">
        <v>80</v>
      </c>
    </row>
    <row r="184" spans="1:4" x14ac:dyDescent="0.25">
      <c r="A184" t="s">
        <v>178</v>
      </c>
      <c r="B184">
        <v>1.6999999999999999E-3</v>
      </c>
      <c r="C184" t="s">
        <v>45</v>
      </c>
      <c r="D184" t="s">
        <v>80</v>
      </c>
    </row>
    <row r="185" spans="1:4" x14ac:dyDescent="0.25">
      <c r="A185" t="s">
        <v>178</v>
      </c>
      <c r="B185">
        <v>1.6999999999999999E-3</v>
      </c>
      <c r="C185" t="s">
        <v>45</v>
      </c>
      <c r="D185" t="s">
        <v>80</v>
      </c>
    </row>
    <row r="186" spans="1:4" x14ac:dyDescent="0.25">
      <c r="A186" t="s">
        <v>178</v>
      </c>
      <c r="B186">
        <v>1.6999999999999999E-3</v>
      </c>
      <c r="C186" t="s">
        <v>45</v>
      </c>
      <c r="D186" t="s">
        <v>80</v>
      </c>
    </row>
    <row r="187" spans="1:4" x14ac:dyDescent="0.25">
      <c r="A187" t="s">
        <v>178</v>
      </c>
      <c r="B187">
        <v>1.6999999999999999E-3</v>
      </c>
      <c r="C187" t="s">
        <v>45</v>
      </c>
      <c r="D187" t="s">
        <v>80</v>
      </c>
    </row>
    <row r="188" spans="1:4" x14ac:dyDescent="0.25">
      <c r="A188" t="s">
        <v>178</v>
      </c>
      <c r="B188">
        <v>1.6999999999999999E-3</v>
      </c>
      <c r="C188" t="s">
        <v>45</v>
      </c>
      <c r="D188" t="s">
        <v>80</v>
      </c>
    </row>
    <row r="189" spans="1:4" x14ac:dyDescent="0.25">
      <c r="A189" t="s">
        <v>178</v>
      </c>
      <c r="B189">
        <v>1.6999999999999999E-3</v>
      </c>
      <c r="C189" t="s">
        <v>45</v>
      </c>
      <c r="D189" t="s">
        <v>80</v>
      </c>
    </row>
    <row r="190" spans="1:4" x14ac:dyDescent="0.25">
      <c r="A190" t="s">
        <v>178</v>
      </c>
      <c r="B190">
        <v>1.6999999999999999E-3</v>
      </c>
      <c r="C190" t="s">
        <v>45</v>
      </c>
      <c r="D190" t="s">
        <v>80</v>
      </c>
    </row>
    <row r="191" spans="1:4" x14ac:dyDescent="0.25">
      <c r="A191" t="s">
        <v>178</v>
      </c>
      <c r="B191">
        <v>1.6999999999999999E-3</v>
      </c>
      <c r="C191" t="s">
        <v>45</v>
      </c>
      <c r="D191" t="s">
        <v>80</v>
      </c>
    </row>
    <row r="192" spans="1:4" x14ac:dyDescent="0.25">
      <c r="A192" t="s">
        <v>178</v>
      </c>
      <c r="B192">
        <v>1.6999999999999999E-3</v>
      </c>
      <c r="C192" t="s">
        <v>45</v>
      </c>
      <c r="D192" t="s">
        <v>80</v>
      </c>
    </row>
    <row r="193" spans="1:4" x14ac:dyDescent="0.25">
      <c r="A193" t="s">
        <v>178</v>
      </c>
      <c r="B193">
        <v>1.6999999999999999E-3</v>
      </c>
      <c r="C193" t="s">
        <v>45</v>
      </c>
      <c r="D193" t="s">
        <v>80</v>
      </c>
    </row>
    <row r="194" spans="1:4" x14ac:dyDescent="0.25">
      <c r="A194" t="s">
        <v>178</v>
      </c>
      <c r="B194">
        <v>1.6999999999999999E-3</v>
      </c>
      <c r="C194" t="s">
        <v>45</v>
      </c>
      <c r="D194" t="s">
        <v>80</v>
      </c>
    </row>
    <row r="195" spans="1:4" x14ac:dyDescent="0.25">
      <c r="A195" t="s">
        <v>178</v>
      </c>
      <c r="B195">
        <v>1.6999999999999999E-3</v>
      </c>
      <c r="C195" t="s">
        <v>45</v>
      </c>
      <c r="D195" t="s">
        <v>80</v>
      </c>
    </row>
    <row r="196" spans="1:4" x14ac:dyDescent="0.25">
      <c r="A196" t="s">
        <v>178</v>
      </c>
      <c r="B196">
        <v>1.6999999999999999E-3</v>
      </c>
      <c r="C196" t="s">
        <v>45</v>
      </c>
      <c r="D196" t="s">
        <v>80</v>
      </c>
    </row>
    <row r="197" spans="1:4" x14ac:dyDescent="0.25">
      <c r="A197" t="s">
        <v>178</v>
      </c>
      <c r="B197">
        <v>1.6999999999999999E-3</v>
      </c>
      <c r="C197" t="s">
        <v>45</v>
      </c>
      <c r="D197" t="s">
        <v>80</v>
      </c>
    </row>
    <row r="198" spans="1:4" x14ac:dyDescent="0.25">
      <c r="A198" t="s">
        <v>178</v>
      </c>
      <c r="B198">
        <v>1.6999999999999999E-3</v>
      </c>
      <c r="C198" t="s">
        <v>45</v>
      </c>
      <c r="D198" t="s">
        <v>80</v>
      </c>
    </row>
    <row r="199" spans="1:4" x14ac:dyDescent="0.25">
      <c r="A199" t="s">
        <v>178</v>
      </c>
      <c r="B199">
        <v>1.6999999999999999E-3</v>
      </c>
      <c r="C199" t="s">
        <v>45</v>
      </c>
      <c r="D199" t="s">
        <v>80</v>
      </c>
    </row>
    <row r="200" spans="1:4" x14ac:dyDescent="0.25">
      <c r="A200" t="s">
        <v>178</v>
      </c>
      <c r="B200">
        <v>1.6999999999999999E-3</v>
      </c>
      <c r="C200" t="s">
        <v>45</v>
      </c>
      <c r="D200" t="s">
        <v>80</v>
      </c>
    </row>
    <row r="201" spans="1:4" x14ac:dyDescent="0.25">
      <c r="A201" t="s">
        <v>178</v>
      </c>
      <c r="B201">
        <v>1.6999999999999999E-3</v>
      </c>
      <c r="C201" t="s">
        <v>45</v>
      </c>
      <c r="D201" t="s">
        <v>80</v>
      </c>
    </row>
    <row r="202" spans="1:4" x14ac:dyDescent="0.25">
      <c r="A202" t="s">
        <v>178</v>
      </c>
      <c r="B202">
        <v>1.6999999999999999E-3</v>
      </c>
      <c r="C202" t="s">
        <v>45</v>
      </c>
      <c r="D202" t="s">
        <v>80</v>
      </c>
    </row>
    <row r="203" spans="1:4" x14ac:dyDescent="0.25">
      <c r="A203" t="s">
        <v>178</v>
      </c>
      <c r="B203">
        <v>1.6999999999999999E-3</v>
      </c>
      <c r="C203" t="s">
        <v>45</v>
      </c>
      <c r="D203" t="s">
        <v>80</v>
      </c>
    </row>
    <row r="204" spans="1:4" x14ac:dyDescent="0.25">
      <c r="A204" t="s">
        <v>178</v>
      </c>
      <c r="B204">
        <v>1.6999999999999999E-3</v>
      </c>
      <c r="C204" t="s">
        <v>45</v>
      </c>
      <c r="D204" t="s">
        <v>80</v>
      </c>
    </row>
    <row r="205" spans="1:4" x14ac:dyDescent="0.25">
      <c r="A205" t="s">
        <v>178</v>
      </c>
      <c r="B205">
        <v>1.6999999999999999E-3</v>
      </c>
      <c r="C205" t="s">
        <v>45</v>
      </c>
      <c r="D205" t="s">
        <v>80</v>
      </c>
    </row>
    <row r="206" spans="1:4" x14ac:dyDescent="0.25">
      <c r="A206" t="s">
        <v>178</v>
      </c>
      <c r="B206">
        <v>1.6999999999999999E-3</v>
      </c>
      <c r="C206" t="s">
        <v>45</v>
      </c>
      <c r="D206" t="s">
        <v>80</v>
      </c>
    </row>
    <row r="207" spans="1:4" x14ac:dyDescent="0.25">
      <c r="A207" t="s">
        <v>178</v>
      </c>
      <c r="B207">
        <v>1.6999999999999999E-3</v>
      </c>
      <c r="C207" t="s">
        <v>45</v>
      </c>
      <c r="D207" t="s">
        <v>80</v>
      </c>
    </row>
    <row r="208" spans="1:4" x14ac:dyDescent="0.25">
      <c r="A208" t="s">
        <v>178</v>
      </c>
      <c r="B208">
        <v>1.6999999999999999E-3</v>
      </c>
      <c r="C208" t="s">
        <v>45</v>
      </c>
      <c r="D208" t="s">
        <v>80</v>
      </c>
    </row>
    <row r="209" spans="1:4" x14ac:dyDescent="0.25">
      <c r="A209" t="s">
        <v>178</v>
      </c>
      <c r="B209">
        <v>1.6999999999999999E-3</v>
      </c>
      <c r="C209" t="s">
        <v>45</v>
      </c>
      <c r="D209" t="s">
        <v>80</v>
      </c>
    </row>
    <row r="210" spans="1:4" x14ac:dyDescent="0.25">
      <c r="A210" t="s">
        <v>178</v>
      </c>
      <c r="B210">
        <v>1.6999999999999999E-3</v>
      </c>
      <c r="C210" t="s">
        <v>45</v>
      </c>
      <c r="D210" t="s">
        <v>80</v>
      </c>
    </row>
    <row r="211" spans="1:4" x14ac:dyDescent="0.25">
      <c r="A211" t="s">
        <v>178</v>
      </c>
      <c r="B211">
        <v>1.6999999999999999E-3</v>
      </c>
      <c r="C211" t="s">
        <v>45</v>
      </c>
      <c r="D211" t="s">
        <v>80</v>
      </c>
    </row>
    <row r="212" spans="1:4" x14ac:dyDescent="0.25">
      <c r="A212" t="s">
        <v>178</v>
      </c>
      <c r="B212">
        <v>1.6999999999999999E-3</v>
      </c>
      <c r="C212" t="s">
        <v>45</v>
      </c>
      <c r="D212" t="s">
        <v>80</v>
      </c>
    </row>
    <row r="213" spans="1:4" x14ac:dyDescent="0.25">
      <c r="A213" t="s">
        <v>178</v>
      </c>
      <c r="B213">
        <v>1.6999999999999999E-3</v>
      </c>
      <c r="C213" t="s">
        <v>45</v>
      </c>
      <c r="D213" t="s">
        <v>80</v>
      </c>
    </row>
    <row r="214" spans="1:4" x14ac:dyDescent="0.25">
      <c r="A214" t="s">
        <v>178</v>
      </c>
      <c r="B214">
        <v>1.6999999999999999E-3</v>
      </c>
      <c r="C214" t="s">
        <v>45</v>
      </c>
      <c r="D214" t="s">
        <v>80</v>
      </c>
    </row>
    <row r="215" spans="1:4" x14ac:dyDescent="0.25">
      <c r="A215" t="s">
        <v>178</v>
      </c>
      <c r="B215">
        <v>1.6999999999999999E-3</v>
      </c>
      <c r="C215" t="s">
        <v>45</v>
      </c>
      <c r="D215" t="s">
        <v>80</v>
      </c>
    </row>
    <row r="216" spans="1:4" x14ac:dyDescent="0.25">
      <c r="A216" t="s">
        <v>178</v>
      </c>
      <c r="B216">
        <v>1.6999999999999999E-3</v>
      </c>
      <c r="C216" t="s">
        <v>45</v>
      </c>
      <c r="D216" t="s">
        <v>80</v>
      </c>
    </row>
    <row r="217" spans="1:4" x14ac:dyDescent="0.25">
      <c r="A217" t="s">
        <v>178</v>
      </c>
      <c r="B217">
        <v>1.6999999999999999E-3</v>
      </c>
      <c r="C217" t="s">
        <v>45</v>
      </c>
      <c r="D217" t="s">
        <v>80</v>
      </c>
    </row>
    <row r="218" spans="1:4" x14ac:dyDescent="0.25">
      <c r="A218" t="s">
        <v>178</v>
      </c>
      <c r="B218">
        <v>1.6999999999999999E-3</v>
      </c>
      <c r="C218" t="s">
        <v>45</v>
      </c>
      <c r="D218" t="s">
        <v>80</v>
      </c>
    </row>
    <row r="219" spans="1:4" x14ac:dyDescent="0.25">
      <c r="A219" t="s">
        <v>178</v>
      </c>
      <c r="B219">
        <v>1.6999999999999999E-3</v>
      </c>
      <c r="C219" t="s">
        <v>45</v>
      </c>
      <c r="D219" t="s">
        <v>80</v>
      </c>
    </row>
    <row r="220" spans="1:4" x14ac:dyDescent="0.25">
      <c r="A220" t="s">
        <v>178</v>
      </c>
      <c r="B220">
        <v>1.6999999999999999E-3</v>
      </c>
      <c r="C220" t="s">
        <v>45</v>
      </c>
      <c r="D220" t="s">
        <v>80</v>
      </c>
    </row>
    <row r="221" spans="1:4" x14ac:dyDescent="0.25">
      <c r="A221" t="s">
        <v>178</v>
      </c>
      <c r="B221">
        <v>1.6999999999999999E-3</v>
      </c>
      <c r="C221" t="s">
        <v>45</v>
      </c>
      <c r="D221" t="s">
        <v>80</v>
      </c>
    </row>
    <row r="222" spans="1:4" x14ac:dyDescent="0.25">
      <c r="A222" t="s">
        <v>178</v>
      </c>
      <c r="B222">
        <v>1.6999999999999999E-3</v>
      </c>
      <c r="C222" t="s">
        <v>45</v>
      </c>
      <c r="D222" t="s">
        <v>80</v>
      </c>
    </row>
    <row r="223" spans="1:4" x14ac:dyDescent="0.25">
      <c r="A223" t="s">
        <v>178</v>
      </c>
      <c r="B223">
        <v>1.6999999999999999E-3</v>
      </c>
      <c r="C223" t="s">
        <v>45</v>
      </c>
      <c r="D223" t="s">
        <v>80</v>
      </c>
    </row>
    <row r="224" spans="1:4" x14ac:dyDescent="0.25">
      <c r="A224" t="s">
        <v>178</v>
      </c>
      <c r="B224">
        <v>1.6999999999999999E-3</v>
      </c>
      <c r="C224" t="s">
        <v>45</v>
      </c>
      <c r="D224" t="s">
        <v>80</v>
      </c>
    </row>
    <row r="225" spans="1:4" x14ac:dyDescent="0.25">
      <c r="A225" t="s">
        <v>178</v>
      </c>
      <c r="B225">
        <v>1.6999999999999999E-3</v>
      </c>
      <c r="C225" t="s">
        <v>45</v>
      </c>
      <c r="D225" t="s">
        <v>80</v>
      </c>
    </row>
    <row r="226" spans="1:4" x14ac:dyDescent="0.25">
      <c r="A226" t="s">
        <v>178</v>
      </c>
      <c r="B226">
        <v>1.6999999999999999E-3</v>
      </c>
      <c r="C226" t="s">
        <v>45</v>
      </c>
      <c r="D226" t="s">
        <v>80</v>
      </c>
    </row>
    <row r="227" spans="1:4" x14ac:dyDescent="0.25">
      <c r="A227" t="s">
        <v>178</v>
      </c>
      <c r="B227">
        <v>1.6999999999999999E-3</v>
      </c>
      <c r="C227" t="s">
        <v>45</v>
      </c>
      <c r="D227" t="s">
        <v>80</v>
      </c>
    </row>
    <row r="228" spans="1:4" x14ac:dyDescent="0.25">
      <c r="A228" t="s">
        <v>178</v>
      </c>
      <c r="B228">
        <v>1.6999999999999999E-3</v>
      </c>
      <c r="C228" t="s">
        <v>45</v>
      </c>
      <c r="D228" t="s">
        <v>80</v>
      </c>
    </row>
    <row r="229" spans="1:4" x14ac:dyDescent="0.25">
      <c r="A229" t="s">
        <v>178</v>
      </c>
      <c r="B229">
        <v>1.6999999999999999E-3</v>
      </c>
      <c r="C229" t="s">
        <v>45</v>
      </c>
      <c r="D229" t="s">
        <v>80</v>
      </c>
    </row>
    <row r="230" spans="1:4" x14ac:dyDescent="0.25">
      <c r="A230" t="s">
        <v>178</v>
      </c>
      <c r="B230">
        <v>1.6999999999999999E-3</v>
      </c>
      <c r="C230" t="s">
        <v>45</v>
      </c>
      <c r="D230" t="s">
        <v>80</v>
      </c>
    </row>
    <row r="231" spans="1:4" x14ac:dyDescent="0.25">
      <c r="A231" t="s">
        <v>178</v>
      </c>
      <c r="B231">
        <v>1.6999999999999999E-3</v>
      </c>
      <c r="C231" t="s">
        <v>45</v>
      </c>
      <c r="D231" t="s">
        <v>80</v>
      </c>
    </row>
    <row r="232" spans="1:4" x14ac:dyDescent="0.25">
      <c r="A232" t="s">
        <v>178</v>
      </c>
      <c r="B232">
        <v>1.6999999999999999E-3</v>
      </c>
      <c r="C232" t="s">
        <v>45</v>
      </c>
      <c r="D232" t="s">
        <v>80</v>
      </c>
    </row>
    <row r="233" spans="1:4" x14ac:dyDescent="0.25">
      <c r="A233" t="s">
        <v>178</v>
      </c>
      <c r="B233">
        <v>1.6999999999999999E-3</v>
      </c>
      <c r="C233" t="s">
        <v>45</v>
      </c>
      <c r="D233" t="s">
        <v>80</v>
      </c>
    </row>
    <row r="234" spans="1:4" x14ac:dyDescent="0.25">
      <c r="A234" t="s">
        <v>178</v>
      </c>
      <c r="B234">
        <v>1.6999999999999999E-3</v>
      </c>
      <c r="C234" t="s">
        <v>45</v>
      </c>
      <c r="D234" t="s">
        <v>80</v>
      </c>
    </row>
    <row r="235" spans="1:4" x14ac:dyDescent="0.25">
      <c r="A235" t="s">
        <v>178</v>
      </c>
      <c r="B235">
        <v>1.6999999999999999E-3</v>
      </c>
      <c r="C235" t="s">
        <v>45</v>
      </c>
      <c r="D235" t="s">
        <v>80</v>
      </c>
    </row>
    <row r="236" spans="1:4" x14ac:dyDescent="0.25">
      <c r="A236" t="s">
        <v>178</v>
      </c>
      <c r="B236">
        <v>1.6999999999999999E-3</v>
      </c>
      <c r="C236" t="s">
        <v>45</v>
      </c>
      <c r="D236" t="s">
        <v>80</v>
      </c>
    </row>
    <row r="237" spans="1:4" x14ac:dyDescent="0.25">
      <c r="A237" t="s">
        <v>178</v>
      </c>
      <c r="B237">
        <v>1.6999999999999999E-3</v>
      </c>
      <c r="C237" t="s">
        <v>45</v>
      </c>
      <c r="D237" t="s">
        <v>80</v>
      </c>
    </row>
    <row r="238" spans="1:4" x14ac:dyDescent="0.25">
      <c r="A238" t="s">
        <v>178</v>
      </c>
      <c r="B238">
        <v>1.6999999999999999E-3</v>
      </c>
      <c r="C238" t="s">
        <v>45</v>
      </c>
      <c r="D238" t="s">
        <v>80</v>
      </c>
    </row>
    <row r="239" spans="1:4" x14ac:dyDescent="0.25">
      <c r="A239" t="s">
        <v>178</v>
      </c>
      <c r="B239">
        <v>1.6999999999999999E-3</v>
      </c>
      <c r="C239" t="s">
        <v>45</v>
      </c>
      <c r="D239" t="s">
        <v>80</v>
      </c>
    </row>
    <row r="240" spans="1:4" x14ac:dyDescent="0.25">
      <c r="A240" t="s">
        <v>178</v>
      </c>
      <c r="B240">
        <v>1.6999999999999999E-3</v>
      </c>
      <c r="C240" t="s">
        <v>45</v>
      </c>
      <c r="D240" t="s">
        <v>80</v>
      </c>
    </row>
    <row r="241" spans="1:4" x14ac:dyDescent="0.25">
      <c r="A241" t="s">
        <v>178</v>
      </c>
      <c r="B241">
        <v>1.6999999999999999E-3</v>
      </c>
      <c r="C241" t="s">
        <v>45</v>
      </c>
      <c r="D241" t="s">
        <v>80</v>
      </c>
    </row>
    <row r="242" spans="1:4" x14ac:dyDescent="0.25">
      <c r="A242" t="s">
        <v>178</v>
      </c>
      <c r="B242">
        <v>1.6999999999999999E-3</v>
      </c>
      <c r="C242" t="s">
        <v>45</v>
      </c>
      <c r="D242" t="s">
        <v>80</v>
      </c>
    </row>
    <row r="243" spans="1:4" x14ac:dyDescent="0.25">
      <c r="A243" t="s">
        <v>178</v>
      </c>
      <c r="B243">
        <v>1.6999999999999999E-3</v>
      </c>
      <c r="C243" t="s">
        <v>45</v>
      </c>
      <c r="D243" t="s">
        <v>80</v>
      </c>
    </row>
    <row r="244" spans="1:4" x14ac:dyDescent="0.25">
      <c r="A244" t="s">
        <v>178</v>
      </c>
      <c r="B244">
        <v>1.6999999999999999E-3</v>
      </c>
      <c r="C244" t="s">
        <v>45</v>
      </c>
      <c r="D244" t="s">
        <v>80</v>
      </c>
    </row>
    <row r="245" spans="1:4" x14ac:dyDescent="0.25">
      <c r="A245" t="s">
        <v>178</v>
      </c>
      <c r="B245">
        <v>1.6999999999999999E-3</v>
      </c>
      <c r="C245" t="s">
        <v>45</v>
      </c>
      <c r="D245" t="s">
        <v>80</v>
      </c>
    </row>
    <row r="246" spans="1:4" x14ac:dyDescent="0.25">
      <c r="A246" t="s">
        <v>178</v>
      </c>
      <c r="B246">
        <v>1.6999999999999999E-3</v>
      </c>
      <c r="C246" t="s">
        <v>45</v>
      </c>
      <c r="D246" t="s">
        <v>80</v>
      </c>
    </row>
    <row r="247" spans="1:4" x14ac:dyDescent="0.25">
      <c r="A247" t="s">
        <v>246</v>
      </c>
      <c r="B247">
        <v>0.10970000000000001</v>
      </c>
      <c r="C247" t="s">
        <v>193</v>
      </c>
      <c r="D247" t="s">
        <v>41</v>
      </c>
    </row>
    <row r="248" spans="1:4" x14ac:dyDescent="0.25">
      <c r="A248" t="s">
        <v>247</v>
      </c>
      <c r="B248">
        <v>0.35199999999999998</v>
      </c>
      <c r="C248" t="s">
        <v>248</v>
      </c>
      <c r="D248" t="s">
        <v>41</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88332-5FF9-4D75-B0E0-621FC85494C2}">
  <sheetPr>
    <tabColor rgb="FF00B0F0"/>
  </sheetPr>
  <dimension ref="A1:D26"/>
  <sheetViews>
    <sheetView workbookViewId="0">
      <selection activeCell="B26" sqref="B26"/>
    </sheetView>
  </sheetViews>
  <sheetFormatPr defaultRowHeight="15" x14ac:dyDescent="0.25"/>
  <cols>
    <col min="1" max="1" width="54.28515625" bestFit="1" customWidth="1"/>
    <col min="2" max="2" width="10.28515625" bestFit="1" customWidth="1"/>
    <col min="3" max="3" width="8.5703125" bestFit="1" customWidth="1"/>
    <col min="4" max="4" width="12.85546875" bestFit="1" customWidth="1"/>
  </cols>
  <sheetData>
    <row r="1" spans="1:4" x14ac:dyDescent="0.25">
      <c r="A1" t="s">
        <v>38</v>
      </c>
      <c r="B1" t="s">
        <v>39</v>
      </c>
      <c r="C1" t="s">
        <v>43</v>
      </c>
      <c r="D1" t="s">
        <v>40</v>
      </c>
    </row>
    <row r="2" spans="1:4" x14ac:dyDescent="0.25">
      <c r="A2" t="s">
        <v>235</v>
      </c>
      <c r="B2">
        <v>0.03</v>
      </c>
      <c r="C2" t="s">
        <v>45</v>
      </c>
      <c r="D2" t="s">
        <v>42</v>
      </c>
    </row>
    <row r="3" spans="1:4" x14ac:dyDescent="0.25">
      <c r="A3" t="s">
        <v>235</v>
      </c>
      <c r="B3">
        <v>0.03</v>
      </c>
      <c r="C3" t="s">
        <v>45</v>
      </c>
      <c r="D3" t="s">
        <v>42</v>
      </c>
    </row>
    <row r="4" spans="1:4" x14ac:dyDescent="0.25">
      <c r="A4" t="s">
        <v>235</v>
      </c>
      <c r="B4">
        <v>0.01</v>
      </c>
      <c r="C4" t="s">
        <v>45</v>
      </c>
      <c r="D4" t="s">
        <v>42</v>
      </c>
    </row>
    <row r="5" spans="1:4" x14ac:dyDescent="0.25">
      <c r="A5" t="s">
        <v>235</v>
      </c>
      <c r="B5">
        <v>0.02</v>
      </c>
      <c r="C5" t="s">
        <v>45</v>
      </c>
      <c r="D5" t="s">
        <v>42</v>
      </c>
    </row>
    <row r="6" spans="1:4" x14ac:dyDescent="0.25">
      <c r="A6" t="s">
        <v>235</v>
      </c>
      <c r="B6">
        <v>0.02</v>
      </c>
      <c r="C6" t="s">
        <v>45</v>
      </c>
      <c r="D6" t="s">
        <v>42</v>
      </c>
    </row>
    <row r="7" spans="1:4" x14ac:dyDescent="0.25">
      <c r="A7" t="s">
        <v>235</v>
      </c>
      <c r="B7">
        <v>0.02</v>
      </c>
      <c r="C7" t="s">
        <v>45</v>
      </c>
      <c r="D7" t="s">
        <v>42</v>
      </c>
    </row>
    <row r="8" spans="1:4" x14ac:dyDescent="0.25">
      <c r="A8" t="s">
        <v>235</v>
      </c>
      <c r="B8">
        <v>0.02</v>
      </c>
      <c r="C8" t="s">
        <v>45</v>
      </c>
      <c r="D8" t="s">
        <v>42</v>
      </c>
    </row>
    <row r="9" spans="1:4" x14ac:dyDescent="0.25">
      <c r="A9" t="s">
        <v>235</v>
      </c>
      <c r="B9">
        <v>0.02</v>
      </c>
      <c r="C9" t="s">
        <v>45</v>
      </c>
      <c r="D9" t="s">
        <v>42</v>
      </c>
    </row>
    <row r="10" spans="1:4" x14ac:dyDescent="0.25">
      <c r="A10" t="s">
        <v>235</v>
      </c>
      <c r="B10">
        <v>0.02</v>
      </c>
      <c r="C10" t="s">
        <v>45</v>
      </c>
      <c r="D10" t="s">
        <v>42</v>
      </c>
    </row>
    <row r="11" spans="1:4" x14ac:dyDescent="0.25">
      <c r="A11" t="s">
        <v>235</v>
      </c>
      <c r="B11">
        <v>0.02</v>
      </c>
      <c r="C11" t="s">
        <v>45</v>
      </c>
      <c r="D11" t="s">
        <v>42</v>
      </c>
    </row>
    <row r="12" spans="1:4" x14ac:dyDescent="0.25">
      <c r="A12" t="s">
        <v>235</v>
      </c>
      <c r="B12">
        <v>0.02</v>
      </c>
      <c r="C12" t="s">
        <v>45</v>
      </c>
      <c r="D12" t="s">
        <v>42</v>
      </c>
    </row>
    <row r="13" spans="1:4" x14ac:dyDescent="0.25">
      <c r="A13" t="s">
        <v>235</v>
      </c>
      <c r="B13">
        <v>0.03</v>
      </c>
      <c r="C13" t="s">
        <v>45</v>
      </c>
      <c r="D13" t="s">
        <v>42</v>
      </c>
    </row>
    <row r="14" spans="1:4" x14ac:dyDescent="0.25">
      <c r="A14" t="s">
        <v>235</v>
      </c>
      <c r="B14">
        <v>0.03</v>
      </c>
      <c r="C14" t="s">
        <v>45</v>
      </c>
      <c r="D14" t="s">
        <v>42</v>
      </c>
    </row>
    <row r="15" spans="1:4" x14ac:dyDescent="0.25">
      <c r="A15" t="s">
        <v>236</v>
      </c>
      <c r="B15">
        <v>0.3</v>
      </c>
      <c r="C15" t="s">
        <v>237</v>
      </c>
      <c r="D15" t="s">
        <v>41</v>
      </c>
    </row>
    <row r="16" spans="1:4" x14ac:dyDescent="0.25">
      <c r="A16" t="s">
        <v>41</v>
      </c>
      <c r="C16" t="s">
        <v>41</v>
      </c>
      <c r="D16" t="s">
        <v>41</v>
      </c>
    </row>
    <row r="17" spans="1:4" x14ac:dyDescent="0.25">
      <c r="A17" t="s">
        <v>238</v>
      </c>
      <c r="B17">
        <v>7.0000000000000007E-2</v>
      </c>
      <c r="C17" t="s">
        <v>45</v>
      </c>
      <c r="D17" t="s">
        <v>42</v>
      </c>
    </row>
    <row r="18" spans="1:4" x14ac:dyDescent="0.25">
      <c r="A18" t="s">
        <v>238</v>
      </c>
      <c r="B18">
        <v>7.0000000000000007E-2</v>
      </c>
      <c r="C18" t="s">
        <v>45</v>
      </c>
      <c r="D18" t="s">
        <v>42</v>
      </c>
    </row>
    <row r="19" spans="1:4" x14ac:dyDescent="0.25">
      <c r="A19" t="s">
        <v>239</v>
      </c>
      <c r="B19">
        <v>0.15</v>
      </c>
      <c r="C19" t="s">
        <v>240</v>
      </c>
      <c r="D19" t="s">
        <v>41</v>
      </c>
    </row>
    <row r="20" spans="1:4" x14ac:dyDescent="0.25">
      <c r="A20" t="s">
        <v>41</v>
      </c>
      <c r="C20" t="s">
        <v>41</v>
      </c>
      <c r="D20" t="s">
        <v>41</v>
      </c>
    </row>
    <row r="21" spans="1:4" x14ac:dyDescent="0.25">
      <c r="A21" t="s">
        <v>140</v>
      </c>
      <c r="B21">
        <v>0.01</v>
      </c>
      <c r="C21" t="s">
        <v>45</v>
      </c>
      <c r="D21" t="s">
        <v>42</v>
      </c>
    </row>
    <row r="22" spans="1:4" x14ac:dyDescent="0.25">
      <c r="A22" t="s">
        <v>140</v>
      </c>
      <c r="B22">
        <v>0.01</v>
      </c>
      <c r="C22" t="s">
        <v>45</v>
      </c>
      <c r="D22" t="s">
        <v>42</v>
      </c>
    </row>
    <row r="23" spans="1:4" x14ac:dyDescent="0.25">
      <c r="A23" t="s">
        <v>140</v>
      </c>
      <c r="B23">
        <v>0.01</v>
      </c>
      <c r="C23" t="s">
        <v>45</v>
      </c>
      <c r="D23" t="s">
        <v>42</v>
      </c>
    </row>
    <row r="24" spans="1:4" x14ac:dyDescent="0.25">
      <c r="A24" t="s">
        <v>140</v>
      </c>
      <c r="B24">
        <v>0.01</v>
      </c>
      <c r="C24" t="s">
        <v>45</v>
      </c>
      <c r="D24" t="s">
        <v>42</v>
      </c>
    </row>
    <row r="25" spans="1:4" x14ac:dyDescent="0.25">
      <c r="A25" t="s">
        <v>141</v>
      </c>
      <c r="B25">
        <v>0.06</v>
      </c>
      <c r="C25" t="s">
        <v>142</v>
      </c>
      <c r="D25" t="s">
        <v>41</v>
      </c>
    </row>
    <row r="26" spans="1:4" x14ac:dyDescent="0.25">
      <c r="A26" t="s">
        <v>241</v>
      </c>
      <c r="B26" s="149">
        <v>0.5</v>
      </c>
      <c r="C26" t="s">
        <v>242</v>
      </c>
      <c r="D26" t="s">
        <v>41</v>
      </c>
    </row>
  </sheetData>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7CA45-F6DD-4440-A532-AAB5993E0DC6}">
  <sheetPr>
    <tabColor rgb="FF00B0F0"/>
  </sheetPr>
  <dimension ref="A1:C225"/>
  <sheetViews>
    <sheetView topLeftCell="A193" workbookViewId="0">
      <selection activeCell="F200" sqref="F200"/>
    </sheetView>
  </sheetViews>
  <sheetFormatPr defaultRowHeight="15" x14ac:dyDescent="0.25"/>
  <cols>
    <col min="1" max="1" width="49" bestFit="1" customWidth="1"/>
    <col min="2" max="2" width="10.28515625" bestFit="1" customWidth="1"/>
    <col min="3" max="3" width="16" bestFit="1" customWidth="1"/>
  </cols>
  <sheetData>
    <row r="1" spans="1:3" x14ac:dyDescent="0.25">
      <c r="A1" t="s">
        <v>38</v>
      </c>
      <c r="B1" t="s">
        <v>39</v>
      </c>
      <c r="C1" t="s">
        <v>40</v>
      </c>
    </row>
    <row r="2" spans="1:3" x14ac:dyDescent="0.25">
      <c r="A2" t="s">
        <v>201</v>
      </c>
      <c r="B2">
        <v>0.53600000000000003</v>
      </c>
      <c r="C2" t="s">
        <v>41</v>
      </c>
    </row>
    <row r="3" spans="1:3" x14ac:dyDescent="0.25">
      <c r="A3" t="s">
        <v>201</v>
      </c>
      <c r="B3">
        <v>0.47599999999999998</v>
      </c>
      <c r="C3" t="s">
        <v>41</v>
      </c>
    </row>
    <row r="4" spans="1:3" x14ac:dyDescent="0.25">
      <c r="A4" t="s">
        <v>201</v>
      </c>
      <c r="B4">
        <v>0.41799999999999998</v>
      </c>
      <c r="C4" t="s">
        <v>41</v>
      </c>
    </row>
    <row r="5" spans="1:3" x14ac:dyDescent="0.25">
      <c r="A5" t="s">
        <v>224</v>
      </c>
      <c r="B5">
        <v>1.429</v>
      </c>
      <c r="C5" t="s">
        <v>41</v>
      </c>
    </row>
    <row r="6" spans="1:3" x14ac:dyDescent="0.25">
      <c r="A6" t="s">
        <v>41</v>
      </c>
      <c r="C6" t="s">
        <v>41</v>
      </c>
    </row>
    <row r="7" spans="1:3" x14ac:dyDescent="0.25">
      <c r="A7" t="s">
        <v>81</v>
      </c>
      <c r="B7">
        <v>0.01</v>
      </c>
      <c r="C7" t="s">
        <v>82</v>
      </c>
    </row>
    <row r="8" spans="1:3" x14ac:dyDescent="0.25">
      <c r="A8" t="s">
        <v>81</v>
      </c>
      <c r="B8">
        <v>0.01</v>
      </c>
      <c r="C8" t="s">
        <v>82</v>
      </c>
    </row>
    <row r="9" spans="1:3" x14ac:dyDescent="0.25">
      <c r="A9" t="s">
        <v>81</v>
      </c>
      <c r="B9">
        <v>5.8999999999999997E-2</v>
      </c>
      <c r="C9" t="s">
        <v>82</v>
      </c>
    </row>
    <row r="10" spans="1:3" x14ac:dyDescent="0.25">
      <c r="A10" t="s">
        <v>81</v>
      </c>
      <c r="B10">
        <v>5.8999999999999997E-2</v>
      </c>
      <c r="C10" t="s">
        <v>82</v>
      </c>
    </row>
    <row r="11" spans="1:3" x14ac:dyDescent="0.25">
      <c r="A11" t="s">
        <v>81</v>
      </c>
      <c r="B11">
        <v>0.01</v>
      </c>
      <c r="C11" t="s">
        <v>82</v>
      </c>
    </row>
    <row r="12" spans="1:3" x14ac:dyDescent="0.25">
      <c r="A12" t="s">
        <v>81</v>
      </c>
      <c r="B12">
        <v>0.01</v>
      </c>
      <c r="C12" t="s">
        <v>82</v>
      </c>
    </row>
    <row r="13" spans="1:3" x14ac:dyDescent="0.25">
      <c r="A13" t="s">
        <v>81</v>
      </c>
      <c r="B13">
        <v>5.8999999999999997E-2</v>
      </c>
      <c r="C13" t="s">
        <v>82</v>
      </c>
    </row>
    <row r="14" spans="1:3" x14ac:dyDescent="0.25">
      <c r="A14" t="s">
        <v>81</v>
      </c>
      <c r="B14">
        <v>5.8999999999999997E-2</v>
      </c>
      <c r="C14" t="s">
        <v>82</v>
      </c>
    </row>
    <row r="15" spans="1:3" x14ac:dyDescent="0.25">
      <c r="A15" t="s">
        <v>83</v>
      </c>
      <c r="B15">
        <v>0.27700000000000002</v>
      </c>
      <c r="C15" t="s">
        <v>41</v>
      </c>
    </row>
    <row r="16" spans="1:3" x14ac:dyDescent="0.25">
      <c r="A16" t="s">
        <v>41</v>
      </c>
      <c r="C16" t="s">
        <v>41</v>
      </c>
    </row>
    <row r="17" spans="1:3" x14ac:dyDescent="0.25">
      <c r="A17" t="s">
        <v>225</v>
      </c>
      <c r="B17">
        <v>2E-3</v>
      </c>
      <c r="C17" t="s">
        <v>82</v>
      </c>
    </row>
    <row r="18" spans="1:3" x14ac:dyDescent="0.25">
      <c r="A18" t="s">
        <v>225</v>
      </c>
      <c r="B18">
        <v>2E-3</v>
      </c>
      <c r="C18" t="s">
        <v>82</v>
      </c>
    </row>
    <row r="19" spans="1:3" x14ac:dyDescent="0.25">
      <c r="A19" t="s">
        <v>225</v>
      </c>
      <c r="B19">
        <v>2E-3</v>
      </c>
      <c r="C19" t="s">
        <v>82</v>
      </c>
    </row>
    <row r="20" spans="1:3" x14ac:dyDescent="0.25">
      <c r="A20" t="s">
        <v>225</v>
      </c>
      <c r="B20">
        <v>2E-3</v>
      </c>
      <c r="C20" t="s">
        <v>82</v>
      </c>
    </row>
    <row r="21" spans="1:3" x14ac:dyDescent="0.25">
      <c r="A21" t="s">
        <v>225</v>
      </c>
      <c r="B21">
        <v>2E-3</v>
      </c>
      <c r="C21" t="s">
        <v>82</v>
      </c>
    </row>
    <row r="22" spans="1:3" x14ac:dyDescent="0.25">
      <c r="A22" t="s">
        <v>225</v>
      </c>
      <c r="B22">
        <v>2E-3</v>
      </c>
      <c r="C22" t="s">
        <v>82</v>
      </c>
    </row>
    <row r="23" spans="1:3" x14ac:dyDescent="0.25">
      <c r="A23" t="s">
        <v>225</v>
      </c>
      <c r="B23">
        <v>2E-3</v>
      </c>
      <c r="C23" t="s">
        <v>82</v>
      </c>
    </row>
    <row r="24" spans="1:3" x14ac:dyDescent="0.25">
      <c r="A24" t="s">
        <v>225</v>
      </c>
      <c r="B24">
        <v>2E-3</v>
      </c>
      <c r="C24" t="s">
        <v>82</v>
      </c>
    </row>
    <row r="25" spans="1:3" x14ac:dyDescent="0.25">
      <c r="A25" t="s">
        <v>225</v>
      </c>
      <c r="B25">
        <v>2E-3</v>
      </c>
      <c r="C25" t="s">
        <v>82</v>
      </c>
    </row>
    <row r="26" spans="1:3" x14ac:dyDescent="0.25">
      <c r="A26" t="s">
        <v>225</v>
      </c>
      <c r="B26">
        <v>2E-3</v>
      </c>
      <c r="C26" t="s">
        <v>82</v>
      </c>
    </row>
    <row r="27" spans="1:3" x14ac:dyDescent="0.25">
      <c r="A27" t="s">
        <v>225</v>
      </c>
      <c r="B27">
        <v>2E-3</v>
      </c>
      <c r="C27" t="s">
        <v>82</v>
      </c>
    </row>
    <row r="28" spans="1:3" x14ac:dyDescent="0.25">
      <c r="A28" t="s">
        <v>225</v>
      </c>
      <c r="B28">
        <v>2E-3</v>
      </c>
      <c r="C28" t="s">
        <v>82</v>
      </c>
    </row>
    <row r="29" spans="1:3" x14ac:dyDescent="0.25">
      <c r="A29" t="s">
        <v>225</v>
      </c>
      <c r="B29">
        <v>2E-3</v>
      </c>
      <c r="C29" t="s">
        <v>82</v>
      </c>
    </row>
    <row r="30" spans="1:3" x14ac:dyDescent="0.25">
      <c r="A30" t="s">
        <v>225</v>
      </c>
      <c r="B30">
        <v>2E-3</v>
      </c>
      <c r="C30" t="s">
        <v>82</v>
      </c>
    </row>
    <row r="31" spans="1:3" x14ac:dyDescent="0.25">
      <c r="A31" t="s">
        <v>225</v>
      </c>
      <c r="B31">
        <v>2E-3</v>
      </c>
      <c r="C31" t="s">
        <v>82</v>
      </c>
    </row>
    <row r="32" spans="1:3" x14ac:dyDescent="0.25">
      <c r="A32" t="s">
        <v>225</v>
      </c>
      <c r="B32">
        <v>2E-3</v>
      </c>
      <c r="C32" t="s">
        <v>82</v>
      </c>
    </row>
    <row r="33" spans="1:3" x14ac:dyDescent="0.25">
      <c r="A33" t="s">
        <v>225</v>
      </c>
      <c r="B33">
        <v>2E-3</v>
      </c>
      <c r="C33" t="s">
        <v>82</v>
      </c>
    </row>
    <row r="34" spans="1:3" x14ac:dyDescent="0.25">
      <c r="A34" t="s">
        <v>225</v>
      </c>
      <c r="B34">
        <v>2E-3</v>
      </c>
      <c r="C34" t="s">
        <v>82</v>
      </c>
    </row>
    <row r="35" spans="1:3" x14ac:dyDescent="0.25">
      <c r="A35" t="s">
        <v>225</v>
      </c>
      <c r="B35">
        <v>2E-3</v>
      </c>
      <c r="C35" t="s">
        <v>82</v>
      </c>
    </row>
    <row r="36" spans="1:3" x14ac:dyDescent="0.25">
      <c r="A36" t="s">
        <v>225</v>
      </c>
      <c r="B36">
        <v>2E-3</v>
      </c>
      <c r="C36" t="s">
        <v>82</v>
      </c>
    </row>
    <row r="37" spans="1:3" x14ac:dyDescent="0.25">
      <c r="A37" t="s">
        <v>225</v>
      </c>
      <c r="B37">
        <v>2E-3</v>
      </c>
      <c r="C37" t="s">
        <v>82</v>
      </c>
    </row>
    <row r="38" spans="1:3" x14ac:dyDescent="0.25">
      <c r="A38" t="s">
        <v>225</v>
      </c>
      <c r="B38">
        <v>2E-3</v>
      </c>
      <c r="C38" t="s">
        <v>82</v>
      </c>
    </row>
    <row r="39" spans="1:3" x14ac:dyDescent="0.25">
      <c r="A39" t="s">
        <v>225</v>
      </c>
      <c r="B39">
        <v>2E-3</v>
      </c>
      <c r="C39" t="s">
        <v>82</v>
      </c>
    </row>
    <row r="40" spans="1:3" x14ac:dyDescent="0.25">
      <c r="A40" t="s">
        <v>225</v>
      </c>
      <c r="B40">
        <v>2E-3</v>
      </c>
      <c r="C40" t="s">
        <v>82</v>
      </c>
    </row>
    <row r="41" spans="1:3" x14ac:dyDescent="0.25">
      <c r="A41" t="s">
        <v>225</v>
      </c>
      <c r="B41">
        <v>2E-3</v>
      </c>
      <c r="C41" t="s">
        <v>82</v>
      </c>
    </row>
    <row r="42" spans="1:3" x14ac:dyDescent="0.25">
      <c r="A42" t="s">
        <v>225</v>
      </c>
      <c r="B42">
        <v>2E-3</v>
      </c>
      <c r="C42" t="s">
        <v>82</v>
      </c>
    </row>
    <row r="43" spans="1:3" x14ac:dyDescent="0.25">
      <c r="A43" t="s">
        <v>225</v>
      </c>
      <c r="B43">
        <v>2E-3</v>
      </c>
      <c r="C43" t="s">
        <v>82</v>
      </c>
    </row>
    <row r="44" spans="1:3" x14ac:dyDescent="0.25">
      <c r="A44" t="s">
        <v>225</v>
      </c>
      <c r="B44">
        <v>2E-3</v>
      </c>
      <c r="C44" t="s">
        <v>82</v>
      </c>
    </row>
    <row r="45" spans="1:3" x14ac:dyDescent="0.25">
      <c r="A45" t="s">
        <v>225</v>
      </c>
      <c r="B45">
        <v>2E-3</v>
      </c>
      <c r="C45" t="s">
        <v>82</v>
      </c>
    </row>
    <row r="46" spans="1:3" x14ac:dyDescent="0.25">
      <c r="A46" t="s">
        <v>225</v>
      </c>
      <c r="B46">
        <v>2E-3</v>
      </c>
      <c r="C46" t="s">
        <v>82</v>
      </c>
    </row>
    <row r="47" spans="1:3" x14ac:dyDescent="0.25">
      <c r="A47" t="s">
        <v>225</v>
      </c>
      <c r="B47">
        <v>2E-3</v>
      </c>
      <c r="C47" t="s">
        <v>82</v>
      </c>
    </row>
    <row r="48" spans="1:3" x14ac:dyDescent="0.25">
      <c r="A48" t="s">
        <v>225</v>
      </c>
      <c r="B48">
        <v>2E-3</v>
      </c>
      <c r="C48" t="s">
        <v>82</v>
      </c>
    </row>
    <row r="49" spans="1:3" x14ac:dyDescent="0.25">
      <c r="A49" t="s">
        <v>225</v>
      </c>
      <c r="B49">
        <v>2E-3</v>
      </c>
      <c r="C49" t="s">
        <v>82</v>
      </c>
    </row>
    <row r="50" spans="1:3" x14ac:dyDescent="0.25">
      <c r="A50" t="s">
        <v>225</v>
      </c>
      <c r="B50">
        <v>2E-3</v>
      </c>
      <c r="C50" t="s">
        <v>82</v>
      </c>
    </row>
    <row r="51" spans="1:3" x14ac:dyDescent="0.25">
      <c r="A51" t="s">
        <v>225</v>
      </c>
      <c r="B51">
        <v>2E-3</v>
      </c>
      <c r="C51" t="s">
        <v>82</v>
      </c>
    </row>
    <row r="52" spans="1:3" x14ac:dyDescent="0.25">
      <c r="A52" t="s">
        <v>225</v>
      </c>
      <c r="B52">
        <v>2E-3</v>
      </c>
      <c r="C52" t="s">
        <v>82</v>
      </c>
    </row>
    <row r="53" spans="1:3" x14ac:dyDescent="0.25">
      <c r="A53" t="s">
        <v>225</v>
      </c>
      <c r="B53">
        <v>2E-3</v>
      </c>
      <c r="C53" t="s">
        <v>82</v>
      </c>
    </row>
    <row r="54" spans="1:3" x14ac:dyDescent="0.25">
      <c r="A54" t="s">
        <v>225</v>
      </c>
      <c r="B54">
        <v>2E-3</v>
      </c>
      <c r="C54" t="s">
        <v>82</v>
      </c>
    </row>
    <row r="55" spans="1:3" x14ac:dyDescent="0.25">
      <c r="A55" t="s">
        <v>225</v>
      </c>
      <c r="B55">
        <v>2E-3</v>
      </c>
      <c r="C55" t="s">
        <v>82</v>
      </c>
    </row>
    <row r="56" spans="1:3" x14ac:dyDescent="0.25">
      <c r="A56" t="s">
        <v>225</v>
      </c>
      <c r="B56">
        <v>2E-3</v>
      </c>
      <c r="C56" t="s">
        <v>82</v>
      </c>
    </row>
    <row r="57" spans="1:3" x14ac:dyDescent="0.25">
      <c r="A57" t="s">
        <v>225</v>
      </c>
      <c r="B57">
        <v>2E-3</v>
      </c>
      <c r="C57" t="s">
        <v>82</v>
      </c>
    </row>
    <row r="58" spans="1:3" x14ac:dyDescent="0.25">
      <c r="A58" t="s">
        <v>225</v>
      </c>
      <c r="B58">
        <v>2E-3</v>
      </c>
      <c r="C58" t="s">
        <v>82</v>
      </c>
    </row>
    <row r="59" spans="1:3" x14ac:dyDescent="0.25">
      <c r="A59" t="s">
        <v>225</v>
      </c>
      <c r="B59">
        <v>2E-3</v>
      </c>
      <c r="C59" t="s">
        <v>82</v>
      </c>
    </row>
    <row r="60" spans="1:3" x14ac:dyDescent="0.25">
      <c r="A60" t="s">
        <v>225</v>
      </c>
      <c r="B60">
        <v>2E-3</v>
      </c>
      <c r="C60" t="s">
        <v>82</v>
      </c>
    </row>
    <row r="61" spans="1:3" x14ac:dyDescent="0.25">
      <c r="A61" t="s">
        <v>225</v>
      </c>
      <c r="B61">
        <v>2E-3</v>
      </c>
      <c r="C61" t="s">
        <v>82</v>
      </c>
    </row>
    <row r="62" spans="1:3" x14ac:dyDescent="0.25">
      <c r="A62" t="s">
        <v>225</v>
      </c>
      <c r="B62">
        <v>2E-3</v>
      </c>
      <c r="C62" t="s">
        <v>82</v>
      </c>
    </row>
    <row r="63" spans="1:3" x14ac:dyDescent="0.25">
      <c r="A63" t="s">
        <v>225</v>
      </c>
      <c r="B63">
        <v>2E-3</v>
      </c>
      <c r="C63" t="s">
        <v>82</v>
      </c>
    </row>
    <row r="64" spans="1:3" x14ac:dyDescent="0.25">
      <c r="A64" t="s">
        <v>225</v>
      </c>
      <c r="B64">
        <v>2E-3</v>
      </c>
      <c r="C64" t="s">
        <v>82</v>
      </c>
    </row>
    <row r="65" spans="1:3" x14ac:dyDescent="0.25">
      <c r="A65" t="s">
        <v>225</v>
      </c>
      <c r="B65">
        <v>2E-3</v>
      </c>
      <c r="C65" t="s">
        <v>82</v>
      </c>
    </row>
    <row r="66" spans="1:3" x14ac:dyDescent="0.25">
      <c r="A66" t="s">
        <v>225</v>
      </c>
      <c r="B66">
        <v>2E-3</v>
      </c>
      <c r="C66" t="s">
        <v>82</v>
      </c>
    </row>
    <row r="67" spans="1:3" x14ac:dyDescent="0.25">
      <c r="A67" t="s">
        <v>225</v>
      </c>
      <c r="B67">
        <v>2E-3</v>
      </c>
      <c r="C67" t="s">
        <v>82</v>
      </c>
    </row>
    <row r="68" spans="1:3" x14ac:dyDescent="0.25">
      <c r="A68" t="s">
        <v>225</v>
      </c>
      <c r="B68">
        <v>2E-3</v>
      </c>
      <c r="C68" t="s">
        <v>82</v>
      </c>
    </row>
    <row r="69" spans="1:3" x14ac:dyDescent="0.25">
      <c r="A69" t="s">
        <v>225</v>
      </c>
      <c r="B69">
        <v>2E-3</v>
      </c>
      <c r="C69" t="s">
        <v>82</v>
      </c>
    </row>
    <row r="70" spans="1:3" x14ac:dyDescent="0.25">
      <c r="A70" t="s">
        <v>225</v>
      </c>
      <c r="B70">
        <v>2E-3</v>
      </c>
      <c r="C70" t="s">
        <v>82</v>
      </c>
    </row>
    <row r="71" spans="1:3" x14ac:dyDescent="0.25">
      <c r="A71" t="s">
        <v>225</v>
      </c>
      <c r="B71">
        <v>2E-3</v>
      </c>
      <c r="C71" t="s">
        <v>82</v>
      </c>
    </row>
    <row r="72" spans="1:3" x14ac:dyDescent="0.25">
      <c r="A72" t="s">
        <v>225</v>
      </c>
      <c r="B72">
        <v>2E-3</v>
      </c>
      <c r="C72" t="s">
        <v>82</v>
      </c>
    </row>
    <row r="73" spans="1:3" x14ac:dyDescent="0.25">
      <c r="A73" t="s">
        <v>225</v>
      </c>
      <c r="B73">
        <v>2E-3</v>
      </c>
      <c r="C73" t="s">
        <v>82</v>
      </c>
    </row>
    <row r="74" spans="1:3" x14ac:dyDescent="0.25">
      <c r="A74" t="s">
        <v>225</v>
      </c>
      <c r="B74">
        <v>2E-3</v>
      </c>
      <c r="C74" t="s">
        <v>82</v>
      </c>
    </row>
    <row r="75" spans="1:3" x14ac:dyDescent="0.25">
      <c r="A75" t="s">
        <v>225</v>
      </c>
      <c r="B75">
        <v>2E-3</v>
      </c>
      <c r="C75" t="s">
        <v>82</v>
      </c>
    </row>
    <row r="76" spans="1:3" x14ac:dyDescent="0.25">
      <c r="A76" t="s">
        <v>225</v>
      </c>
      <c r="B76">
        <v>2E-3</v>
      </c>
      <c r="C76" t="s">
        <v>82</v>
      </c>
    </row>
    <row r="77" spans="1:3" x14ac:dyDescent="0.25">
      <c r="A77" t="s">
        <v>225</v>
      </c>
      <c r="B77">
        <v>2E-3</v>
      </c>
      <c r="C77" t="s">
        <v>82</v>
      </c>
    </row>
    <row r="78" spans="1:3" x14ac:dyDescent="0.25">
      <c r="A78" t="s">
        <v>225</v>
      </c>
      <c r="B78">
        <v>2E-3</v>
      </c>
      <c r="C78" t="s">
        <v>82</v>
      </c>
    </row>
    <row r="79" spans="1:3" x14ac:dyDescent="0.25">
      <c r="A79" t="s">
        <v>225</v>
      </c>
      <c r="B79">
        <v>2E-3</v>
      </c>
      <c r="C79" t="s">
        <v>82</v>
      </c>
    </row>
    <row r="80" spans="1:3" x14ac:dyDescent="0.25">
      <c r="A80" t="s">
        <v>225</v>
      </c>
      <c r="B80">
        <v>2E-3</v>
      </c>
      <c r="C80" t="s">
        <v>82</v>
      </c>
    </row>
    <row r="81" spans="1:3" x14ac:dyDescent="0.25">
      <c r="A81" t="s">
        <v>225</v>
      </c>
      <c r="B81">
        <v>2E-3</v>
      </c>
      <c r="C81" t="s">
        <v>82</v>
      </c>
    </row>
    <row r="82" spans="1:3" x14ac:dyDescent="0.25">
      <c r="A82" t="s">
        <v>225</v>
      </c>
      <c r="B82">
        <v>2E-3</v>
      </c>
      <c r="C82" t="s">
        <v>82</v>
      </c>
    </row>
    <row r="83" spans="1:3" x14ac:dyDescent="0.25">
      <c r="A83" t="s">
        <v>225</v>
      </c>
      <c r="B83">
        <v>2E-3</v>
      </c>
      <c r="C83" t="s">
        <v>82</v>
      </c>
    </row>
    <row r="84" spans="1:3" x14ac:dyDescent="0.25">
      <c r="A84" t="s">
        <v>225</v>
      </c>
      <c r="B84">
        <v>2E-3</v>
      </c>
      <c r="C84" t="s">
        <v>82</v>
      </c>
    </row>
    <row r="85" spans="1:3" x14ac:dyDescent="0.25">
      <c r="A85" t="s">
        <v>225</v>
      </c>
      <c r="B85">
        <v>2E-3</v>
      </c>
      <c r="C85" t="s">
        <v>82</v>
      </c>
    </row>
    <row r="86" spans="1:3" x14ac:dyDescent="0.25">
      <c r="A86" t="s">
        <v>225</v>
      </c>
      <c r="B86">
        <v>2E-3</v>
      </c>
      <c r="C86" t="s">
        <v>82</v>
      </c>
    </row>
    <row r="87" spans="1:3" x14ac:dyDescent="0.25">
      <c r="A87" t="s">
        <v>225</v>
      </c>
      <c r="B87">
        <v>2E-3</v>
      </c>
      <c r="C87" t="s">
        <v>82</v>
      </c>
    </row>
    <row r="88" spans="1:3" x14ac:dyDescent="0.25">
      <c r="A88" t="s">
        <v>225</v>
      </c>
      <c r="B88">
        <v>2E-3</v>
      </c>
      <c r="C88" t="s">
        <v>82</v>
      </c>
    </row>
    <row r="89" spans="1:3" x14ac:dyDescent="0.25">
      <c r="A89" t="s">
        <v>225</v>
      </c>
      <c r="B89">
        <v>2E-3</v>
      </c>
      <c r="C89" t="s">
        <v>82</v>
      </c>
    </row>
    <row r="90" spans="1:3" x14ac:dyDescent="0.25">
      <c r="A90" t="s">
        <v>225</v>
      </c>
      <c r="B90">
        <v>2E-3</v>
      </c>
      <c r="C90" t="s">
        <v>82</v>
      </c>
    </row>
    <row r="91" spans="1:3" x14ac:dyDescent="0.25">
      <c r="A91" t="s">
        <v>225</v>
      </c>
      <c r="B91">
        <v>2E-3</v>
      </c>
      <c r="C91" t="s">
        <v>82</v>
      </c>
    </row>
    <row r="92" spans="1:3" x14ac:dyDescent="0.25">
      <c r="A92" t="s">
        <v>225</v>
      </c>
      <c r="B92">
        <v>2E-3</v>
      </c>
      <c r="C92" t="s">
        <v>82</v>
      </c>
    </row>
    <row r="93" spans="1:3" x14ac:dyDescent="0.25">
      <c r="A93" t="s">
        <v>225</v>
      </c>
      <c r="B93">
        <v>2E-3</v>
      </c>
      <c r="C93" t="s">
        <v>82</v>
      </c>
    </row>
    <row r="94" spans="1:3" x14ac:dyDescent="0.25">
      <c r="A94" t="s">
        <v>225</v>
      </c>
      <c r="B94">
        <v>2E-3</v>
      </c>
      <c r="C94" t="s">
        <v>82</v>
      </c>
    </row>
    <row r="95" spans="1:3" x14ac:dyDescent="0.25">
      <c r="A95" t="s">
        <v>225</v>
      </c>
      <c r="B95">
        <v>2E-3</v>
      </c>
      <c r="C95" t="s">
        <v>82</v>
      </c>
    </row>
    <row r="96" spans="1:3" x14ac:dyDescent="0.25">
      <c r="A96" t="s">
        <v>225</v>
      </c>
      <c r="B96">
        <v>2E-3</v>
      </c>
      <c r="C96" t="s">
        <v>82</v>
      </c>
    </row>
    <row r="97" spans="1:3" x14ac:dyDescent="0.25">
      <c r="A97" t="s">
        <v>225</v>
      </c>
      <c r="B97">
        <v>2E-3</v>
      </c>
      <c r="C97" t="s">
        <v>82</v>
      </c>
    </row>
    <row r="98" spans="1:3" x14ac:dyDescent="0.25">
      <c r="A98" t="s">
        <v>225</v>
      </c>
      <c r="B98">
        <v>2E-3</v>
      </c>
      <c r="C98" t="s">
        <v>82</v>
      </c>
    </row>
    <row r="99" spans="1:3" x14ac:dyDescent="0.25">
      <c r="A99" t="s">
        <v>225</v>
      </c>
      <c r="B99">
        <v>2E-3</v>
      </c>
      <c r="C99" t="s">
        <v>82</v>
      </c>
    </row>
    <row r="100" spans="1:3" x14ac:dyDescent="0.25">
      <c r="A100" t="s">
        <v>225</v>
      </c>
      <c r="B100">
        <v>2E-3</v>
      </c>
      <c r="C100" t="s">
        <v>82</v>
      </c>
    </row>
    <row r="101" spans="1:3" x14ac:dyDescent="0.25">
      <c r="A101" t="s">
        <v>225</v>
      </c>
      <c r="B101">
        <v>2E-3</v>
      </c>
      <c r="C101" t="s">
        <v>82</v>
      </c>
    </row>
    <row r="102" spans="1:3" x14ac:dyDescent="0.25">
      <c r="A102" t="s">
        <v>225</v>
      </c>
      <c r="B102">
        <v>2E-3</v>
      </c>
      <c r="C102" t="s">
        <v>82</v>
      </c>
    </row>
    <row r="103" spans="1:3" x14ac:dyDescent="0.25">
      <c r="A103" t="s">
        <v>225</v>
      </c>
      <c r="B103">
        <v>2E-3</v>
      </c>
      <c r="C103" t="s">
        <v>82</v>
      </c>
    </row>
    <row r="104" spans="1:3" x14ac:dyDescent="0.25">
      <c r="A104" t="s">
        <v>225</v>
      </c>
      <c r="B104">
        <v>2E-3</v>
      </c>
      <c r="C104" t="s">
        <v>82</v>
      </c>
    </row>
    <row r="105" spans="1:3" x14ac:dyDescent="0.25">
      <c r="A105" t="s">
        <v>225</v>
      </c>
      <c r="B105">
        <v>2E-3</v>
      </c>
      <c r="C105" t="s">
        <v>82</v>
      </c>
    </row>
    <row r="106" spans="1:3" x14ac:dyDescent="0.25">
      <c r="A106" t="s">
        <v>225</v>
      </c>
      <c r="B106">
        <v>2E-3</v>
      </c>
      <c r="C106" t="s">
        <v>82</v>
      </c>
    </row>
    <row r="107" spans="1:3" x14ac:dyDescent="0.25">
      <c r="A107" t="s">
        <v>225</v>
      </c>
      <c r="B107">
        <v>2E-3</v>
      </c>
      <c r="C107" t="s">
        <v>82</v>
      </c>
    </row>
    <row r="108" spans="1:3" x14ac:dyDescent="0.25">
      <c r="A108" t="s">
        <v>225</v>
      </c>
      <c r="B108">
        <v>2E-3</v>
      </c>
      <c r="C108" t="s">
        <v>82</v>
      </c>
    </row>
    <row r="109" spans="1:3" x14ac:dyDescent="0.25">
      <c r="A109" t="s">
        <v>225</v>
      </c>
      <c r="B109">
        <v>2E-3</v>
      </c>
      <c r="C109" t="s">
        <v>82</v>
      </c>
    </row>
    <row r="110" spans="1:3" x14ac:dyDescent="0.25">
      <c r="A110" t="s">
        <v>225</v>
      </c>
      <c r="B110">
        <v>2E-3</v>
      </c>
      <c r="C110" t="s">
        <v>82</v>
      </c>
    </row>
    <row r="111" spans="1:3" x14ac:dyDescent="0.25">
      <c r="A111" t="s">
        <v>225</v>
      </c>
      <c r="B111">
        <v>2E-3</v>
      </c>
      <c r="C111" t="s">
        <v>82</v>
      </c>
    </row>
    <row r="112" spans="1:3" x14ac:dyDescent="0.25">
      <c r="A112" t="s">
        <v>225</v>
      </c>
      <c r="B112">
        <v>2E-3</v>
      </c>
      <c r="C112" t="s">
        <v>82</v>
      </c>
    </row>
    <row r="113" spans="1:3" x14ac:dyDescent="0.25">
      <c r="A113" t="s">
        <v>225</v>
      </c>
      <c r="B113">
        <v>2E-3</v>
      </c>
      <c r="C113" t="s">
        <v>82</v>
      </c>
    </row>
    <row r="114" spans="1:3" x14ac:dyDescent="0.25">
      <c r="A114" t="s">
        <v>225</v>
      </c>
      <c r="B114">
        <v>2E-3</v>
      </c>
      <c r="C114" t="s">
        <v>82</v>
      </c>
    </row>
    <row r="115" spans="1:3" x14ac:dyDescent="0.25">
      <c r="A115" t="s">
        <v>225</v>
      </c>
      <c r="B115">
        <v>2E-3</v>
      </c>
      <c r="C115" t="s">
        <v>82</v>
      </c>
    </row>
    <row r="116" spans="1:3" x14ac:dyDescent="0.25">
      <c r="A116" t="s">
        <v>225</v>
      </c>
      <c r="B116">
        <v>2E-3</v>
      </c>
      <c r="C116" t="s">
        <v>82</v>
      </c>
    </row>
    <row r="117" spans="1:3" x14ac:dyDescent="0.25">
      <c r="A117" t="s">
        <v>225</v>
      </c>
      <c r="B117">
        <v>2E-3</v>
      </c>
      <c r="C117" t="s">
        <v>82</v>
      </c>
    </row>
    <row r="118" spans="1:3" x14ac:dyDescent="0.25">
      <c r="A118" t="s">
        <v>225</v>
      </c>
      <c r="B118">
        <v>2E-3</v>
      </c>
      <c r="C118" t="s">
        <v>82</v>
      </c>
    </row>
    <row r="119" spans="1:3" x14ac:dyDescent="0.25">
      <c r="A119" t="s">
        <v>225</v>
      </c>
      <c r="B119">
        <v>2E-3</v>
      </c>
      <c r="C119" t="s">
        <v>82</v>
      </c>
    </row>
    <row r="120" spans="1:3" x14ac:dyDescent="0.25">
      <c r="A120" t="s">
        <v>225</v>
      </c>
      <c r="B120">
        <v>2E-3</v>
      </c>
      <c r="C120" t="s">
        <v>82</v>
      </c>
    </row>
    <row r="121" spans="1:3" x14ac:dyDescent="0.25">
      <c r="A121" t="s">
        <v>225</v>
      </c>
      <c r="B121">
        <v>2E-3</v>
      </c>
      <c r="C121" t="s">
        <v>82</v>
      </c>
    </row>
    <row r="122" spans="1:3" x14ac:dyDescent="0.25">
      <c r="A122" t="s">
        <v>225</v>
      </c>
      <c r="B122">
        <v>2E-3</v>
      </c>
      <c r="C122" t="s">
        <v>82</v>
      </c>
    </row>
    <row r="123" spans="1:3" x14ac:dyDescent="0.25">
      <c r="A123" t="s">
        <v>225</v>
      </c>
      <c r="B123">
        <v>2E-3</v>
      </c>
      <c r="C123" t="s">
        <v>82</v>
      </c>
    </row>
    <row r="124" spans="1:3" x14ac:dyDescent="0.25">
      <c r="A124" t="s">
        <v>225</v>
      </c>
      <c r="B124">
        <v>2E-3</v>
      </c>
      <c r="C124" t="s">
        <v>82</v>
      </c>
    </row>
    <row r="125" spans="1:3" x14ac:dyDescent="0.25">
      <c r="A125" t="s">
        <v>225</v>
      </c>
      <c r="B125">
        <v>2E-3</v>
      </c>
      <c r="C125" t="s">
        <v>82</v>
      </c>
    </row>
    <row r="126" spans="1:3" x14ac:dyDescent="0.25">
      <c r="A126" t="s">
        <v>225</v>
      </c>
      <c r="B126">
        <v>2E-3</v>
      </c>
      <c r="C126" t="s">
        <v>82</v>
      </c>
    </row>
    <row r="127" spans="1:3" x14ac:dyDescent="0.25">
      <c r="A127" t="s">
        <v>225</v>
      </c>
      <c r="B127">
        <v>2E-3</v>
      </c>
      <c r="C127" t="s">
        <v>82</v>
      </c>
    </row>
    <row r="128" spans="1:3" x14ac:dyDescent="0.25">
      <c r="A128" t="s">
        <v>225</v>
      </c>
      <c r="B128">
        <v>2E-3</v>
      </c>
      <c r="C128" t="s">
        <v>82</v>
      </c>
    </row>
    <row r="129" spans="1:3" x14ac:dyDescent="0.25">
      <c r="A129" t="s">
        <v>225</v>
      </c>
      <c r="B129">
        <v>2E-3</v>
      </c>
      <c r="C129" t="s">
        <v>82</v>
      </c>
    </row>
    <row r="130" spans="1:3" x14ac:dyDescent="0.25">
      <c r="A130" t="s">
        <v>225</v>
      </c>
      <c r="B130">
        <v>2E-3</v>
      </c>
      <c r="C130" t="s">
        <v>82</v>
      </c>
    </row>
    <row r="131" spans="1:3" x14ac:dyDescent="0.25">
      <c r="A131" t="s">
        <v>225</v>
      </c>
      <c r="B131">
        <v>2E-3</v>
      </c>
      <c r="C131" t="s">
        <v>82</v>
      </c>
    </row>
    <row r="132" spans="1:3" x14ac:dyDescent="0.25">
      <c r="A132" t="s">
        <v>225</v>
      </c>
      <c r="B132">
        <v>2E-3</v>
      </c>
      <c r="C132" t="s">
        <v>82</v>
      </c>
    </row>
    <row r="133" spans="1:3" x14ac:dyDescent="0.25">
      <c r="A133" t="s">
        <v>225</v>
      </c>
      <c r="B133">
        <v>2E-3</v>
      </c>
      <c r="C133" t="s">
        <v>82</v>
      </c>
    </row>
    <row r="134" spans="1:3" x14ac:dyDescent="0.25">
      <c r="A134" t="s">
        <v>225</v>
      </c>
      <c r="B134">
        <v>2E-3</v>
      </c>
      <c r="C134" t="s">
        <v>82</v>
      </c>
    </row>
    <row r="135" spans="1:3" x14ac:dyDescent="0.25">
      <c r="A135" t="s">
        <v>225</v>
      </c>
      <c r="B135">
        <v>2E-3</v>
      </c>
      <c r="C135" t="s">
        <v>82</v>
      </c>
    </row>
    <row r="136" spans="1:3" x14ac:dyDescent="0.25">
      <c r="A136" t="s">
        <v>225</v>
      </c>
      <c r="B136">
        <v>2E-3</v>
      </c>
      <c r="C136" t="s">
        <v>82</v>
      </c>
    </row>
    <row r="137" spans="1:3" x14ac:dyDescent="0.25">
      <c r="A137" t="s">
        <v>225</v>
      </c>
      <c r="B137">
        <v>2E-3</v>
      </c>
      <c r="C137" t="s">
        <v>82</v>
      </c>
    </row>
    <row r="138" spans="1:3" x14ac:dyDescent="0.25">
      <c r="A138" t="s">
        <v>225</v>
      </c>
      <c r="B138">
        <v>2E-3</v>
      </c>
      <c r="C138" t="s">
        <v>82</v>
      </c>
    </row>
    <row r="139" spans="1:3" x14ac:dyDescent="0.25">
      <c r="A139" t="s">
        <v>225</v>
      </c>
      <c r="B139">
        <v>2E-3</v>
      </c>
      <c r="C139" t="s">
        <v>82</v>
      </c>
    </row>
    <row r="140" spans="1:3" x14ac:dyDescent="0.25">
      <c r="A140" t="s">
        <v>225</v>
      </c>
      <c r="B140">
        <v>2E-3</v>
      </c>
      <c r="C140" t="s">
        <v>82</v>
      </c>
    </row>
    <row r="141" spans="1:3" x14ac:dyDescent="0.25">
      <c r="A141" t="s">
        <v>225</v>
      </c>
      <c r="B141">
        <v>2E-3</v>
      </c>
      <c r="C141" t="s">
        <v>82</v>
      </c>
    </row>
    <row r="142" spans="1:3" x14ac:dyDescent="0.25">
      <c r="A142" t="s">
        <v>225</v>
      </c>
      <c r="B142">
        <v>2E-3</v>
      </c>
      <c r="C142" t="s">
        <v>82</v>
      </c>
    </row>
    <row r="143" spans="1:3" x14ac:dyDescent="0.25">
      <c r="A143" t="s">
        <v>225</v>
      </c>
      <c r="B143">
        <v>2E-3</v>
      </c>
      <c r="C143" t="s">
        <v>82</v>
      </c>
    </row>
    <row r="144" spans="1:3" x14ac:dyDescent="0.25">
      <c r="A144" t="s">
        <v>225</v>
      </c>
      <c r="B144">
        <v>2E-3</v>
      </c>
      <c r="C144" t="s">
        <v>82</v>
      </c>
    </row>
    <row r="145" spans="1:3" x14ac:dyDescent="0.25">
      <c r="A145" t="s">
        <v>225</v>
      </c>
      <c r="B145">
        <v>2E-3</v>
      </c>
      <c r="C145" t="s">
        <v>82</v>
      </c>
    </row>
    <row r="146" spans="1:3" x14ac:dyDescent="0.25">
      <c r="A146" t="s">
        <v>225</v>
      </c>
      <c r="B146">
        <v>2E-3</v>
      </c>
      <c r="C146" t="s">
        <v>82</v>
      </c>
    </row>
    <row r="147" spans="1:3" x14ac:dyDescent="0.25">
      <c r="A147" t="s">
        <v>225</v>
      </c>
      <c r="B147">
        <v>2E-3</v>
      </c>
      <c r="C147" t="s">
        <v>82</v>
      </c>
    </row>
    <row r="148" spans="1:3" x14ac:dyDescent="0.25">
      <c r="A148" t="s">
        <v>225</v>
      </c>
      <c r="B148">
        <v>2E-3</v>
      </c>
      <c r="C148" t="s">
        <v>82</v>
      </c>
    </row>
    <row r="149" spans="1:3" x14ac:dyDescent="0.25">
      <c r="A149" t="s">
        <v>225</v>
      </c>
      <c r="B149">
        <v>2E-3</v>
      </c>
      <c r="C149" t="s">
        <v>82</v>
      </c>
    </row>
    <row r="150" spans="1:3" x14ac:dyDescent="0.25">
      <c r="A150" t="s">
        <v>225</v>
      </c>
      <c r="B150">
        <v>2E-3</v>
      </c>
      <c r="C150" t="s">
        <v>82</v>
      </c>
    </row>
    <row r="151" spans="1:3" x14ac:dyDescent="0.25">
      <c r="A151" t="s">
        <v>225</v>
      </c>
      <c r="B151">
        <v>2E-3</v>
      </c>
      <c r="C151" t="s">
        <v>82</v>
      </c>
    </row>
    <row r="152" spans="1:3" x14ac:dyDescent="0.25">
      <c r="A152" t="s">
        <v>225</v>
      </c>
      <c r="B152">
        <v>2E-3</v>
      </c>
      <c r="C152" t="s">
        <v>82</v>
      </c>
    </row>
    <row r="153" spans="1:3" x14ac:dyDescent="0.25">
      <c r="A153" t="s">
        <v>225</v>
      </c>
      <c r="B153">
        <v>2E-3</v>
      </c>
      <c r="C153" t="s">
        <v>82</v>
      </c>
    </row>
    <row r="154" spans="1:3" x14ac:dyDescent="0.25">
      <c r="A154" t="s">
        <v>225</v>
      </c>
      <c r="B154">
        <v>2E-3</v>
      </c>
      <c r="C154" t="s">
        <v>82</v>
      </c>
    </row>
    <row r="155" spans="1:3" x14ac:dyDescent="0.25">
      <c r="A155" t="s">
        <v>225</v>
      </c>
      <c r="B155">
        <v>2E-3</v>
      </c>
      <c r="C155" t="s">
        <v>82</v>
      </c>
    </row>
    <row r="156" spans="1:3" x14ac:dyDescent="0.25">
      <c r="A156" t="s">
        <v>225</v>
      </c>
      <c r="B156">
        <v>2E-3</v>
      </c>
      <c r="C156" t="s">
        <v>82</v>
      </c>
    </row>
    <row r="157" spans="1:3" x14ac:dyDescent="0.25">
      <c r="A157" t="s">
        <v>225</v>
      </c>
      <c r="B157">
        <v>2E-3</v>
      </c>
      <c r="C157" t="s">
        <v>82</v>
      </c>
    </row>
    <row r="158" spans="1:3" x14ac:dyDescent="0.25">
      <c r="A158" t="s">
        <v>225</v>
      </c>
      <c r="B158">
        <v>2E-3</v>
      </c>
      <c r="C158" t="s">
        <v>82</v>
      </c>
    </row>
    <row r="159" spans="1:3" x14ac:dyDescent="0.25">
      <c r="A159" t="s">
        <v>225</v>
      </c>
      <c r="B159">
        <v>2E-3</v>
      </c>
      <c r="C159" t="s">
        <v>82</v>
      </c>
    </row>
    <row r="160" spans="1:3" x14ac:dyDescent="0.25">
      <c r="A160" t="s">
        <v>225</v>
      </c>
      <c r="B160">
        <v>2E-3</v>
      </c>
      <c r="C160" t="s">
        <v>82</v>
      </c>
    </row>
    <row r="161" spans="1:3" x14ac:dyDescent="0.25">
      <c r="A161" t="s">
        <v>225</v>
      </c>
      <c r="B161">
        <v>2E-3</v>
      </c>
      <c r="C161" t="s">
        <v>82</v>
      </c>
    </row>
    <row r="162" spans="1:3" x14ac:dyDescent="0.25">
      <c r="A162" t="s">
        <v>225</v>
      </c>
      <c r="B162">
        <v>2E-3</v>
      </c>
      <c r="C162" t="s">
        <v>82</v>
      </c>
    </row>
    <row r="163" spans="1:3" x14ac:dyDescent="0.25">
      <c r="A163" t="s">
        <v>225</v>
      </c>
      <c r="B163">
        <v>2E-3</v>
      </c>
      <c r="C163" t="s">
        <v>82</v>
      </c>
    </row>
    <row r="164" spans="1:3" x14ac:dyDescent="0.25">
      <c r="A164" t="s">
        <v>225</v>
      </c>
      <c r="B164">
        <v>2E-3</v>
      </c>
      <c r="C164" t="s">
        <v>82</v>
      </c>
    </row>
    <row r="165" spans="1:3" x14ac:dyDescent="0.25">
      <c r="A165" t="s">
        <v>225</v>
      </c>
      <c r="B165">
        <v>2E-3</v>
      </c>
      <c r="C165" t="s">
        <v>82</v>
      </c>
    </row>
    <row r="166" spans="1:3" x14ac:dyDescent="0.25">
      <c r="A166" t="s">
        <v>225</v>
      </c>
      <c r="B166">
        <v>2E-3</v>
      </c>
      <c r="C166" t="s">
        <v>82</v>
      </c>
    </row>
    <row r="167" spans="1:3" x14ac:dyDescent="0.25">
      <c r="A167" t="s">
        <v>225</v>
      </c>
      <c r="B167">
        <v>2E-3</v>
      </c>
      <c r="C167" t="s">
        <v>82</v>
      </c>
    </row>
    <row r="168" spans="1:3" x14ac:dyDescent="0.25">
      <c r="A168" t="s">
        <v>225</v>
      </c>
      <c r="B168">
        <v>2E-3</v>
      </c>
      <c r="C168" t="s">
        <v>82</v>
      </c>
    </row>
    <row r="169" spans="1:3" x14ac:dyDescent="0.25">
      <c r="A169" t="s">
        <v>225</v>
      </c>
      <c r="B169">
        <v>2E-3</v>
      </c>
      <c r="C169" t="s">
        <v>82</v>
      </c>
    </row>
    <row r="170" spans="1:3" x14ac:dyDescent="0.25">
      <c r="A170" t="s">
        <v>225</v>
      </c>
      <c r="B170">
        <v>2E-3</v>
      </c>
      <c r="C170" t="s">
        <v>82</v>
      </c>
    </row>
    <row r="171" spans="1:3" x14ac:dyDescent="0.25">
      <c r="A171" t="s">
        <v>225</v>
      </c>
      <c r="B171">
        <v>2E-3</v>
      </c>
      <c r="C171" t="s">
        <v>82</v>
      </c>
    </row>
    <row r="172" spans="1:3" x14ac:dyDescent="0.25">
      <c r="A172" t="s">
        <v>225</v>
      </c>
      <c r="B172">
        <v>2E-3</v>
      </c>
      <c r="C172" t="s">
        <v>82</v>
      </c>
    </row>
    <row r="173" spans="1:3" x14ac:dyDescent="0.25">
      <c r="A173" t="s">
        <v>225</v>
      </c>
      <c r="B173">
        <v>2E-3</v>
      </c>
      <c r="C173" t="s">
        <v>82</v>
      </c>
    </row>
    <row r="174" spans="1:3" x14ac:dyDescent="0.25">
      <c r="A174" t="s">
        <v>225</v>
      </c>
      <c r="B174">
        <v>2E-3</v>
      </c>
      <c r="C174" t="s">
        <v>82</v>
      </c>
    </row>
    <row r="175" spans="1:3" x14ac:dyDescent="0.25">
      <c r="A175" t="s">
        <v>225</v>
      </c>
      <c r="B175">
        <v>2E-3</v>
      </c>
      <c r="C175" t="s">
        <v>82</v>
      </c>
    </row>
    <row r="176" spans="1:3" x14ac:dyDescent="0.25">
      <c r="A176" t="s">
        <v>225</v>
      </c>
      <c r="B176">
        <v>2E-3</v>
      </c>
      <c r="C176" t="s">
        <v>82</v>
      </c>
    </row>
    <row r="177" spans="1:3" x14ac:dyDescent="0.25">
      <c r="A177" t="s">
        <v>225</v>
      </c>
      <c r="B177">
        <v>2E-3</v>
      </c>
      <c r="C177" t="s">
        <v>82</v>
      </c>
    </row>
    <row r="178" spans="1:3" x14ac:dyDescent="0.25">
      <c r="A178" t="s">
        <v>225</v>
      </c>
      <c r="B178">
        <v>2E-3</v>
      </c>
      <c r="C178" t="s">
        <v>82</v>
      </c>
    </row>
    <row r="179" spans="1:3" x14ac:dyDescent="0.25">
      <c r="A179" t="s">
        <v>225</v>
      </c>
      <c r="B179">
        <v>2E-3</v>
      </c>
      <c r="C179" t="s">
        <v>82</v>
      </c>
    </row>
    <row r="180" spans="1:3" x14ac:dyDescent="0.25">
      <c r="A180" t="s">
        <v>225</v>
      </c>
      <c r="B180">
        <v>2E-3</v>
      </c>
      <c r="C180" t="s">
        <v>82</v>
      </c>
    </row>
    <row r="181" spans="1:3" x14ac:dyDescent="0.25">
      <c r="A181" t="s">
        <v>225</v>
      </c>
      <c r="B181">
        <v>2E-3</v>
      </c>
      <c r="C181" t="s">
        <v>82</v>
      </c>
    </row>
    <row r="182" spans="1:3" x14ac:dyDescent="0.25">
      <c r="A182" t="s">
        <v>225</v>
      </c>
      <c r="B182">
        <v>2E-3</v>
      </c>
      <c r="C182" t="s">
        <v>82</v>
      </c>
    </row>
    <row r="183" spans="1:3" x14ac:dyDescent="0.25">
      <c r="A183" t="s">
        <v>225</v>
      </c>
      <c r="B183">
        <v>2E-3</v>
      </c>
      <c r="C183" t="s">
        <v>82</v>
      </c>
    </row>
    <row r="184" spans="1:3" x14ac:dyDescent="0.25">
      <c r="A184" t="s">
        <v>225</v>
      </c>
      <c r="B184">
        <v>2E-3</v>
      </c>
      <c r="C184" t="s">
        <v>82</v>
      </c>
    </row>
    <row r="185" spans="1:3" x14ac:dyDescent="0.25">
      <c r="A185" t="s">
        <v>225</v>
      </c>
      <c r="B185">
        <v>2E-3</v>
      </c>
      <c r="C185" t="s">
        <v>82</v>
      </c>
    </row>
    <row r="186" spans="1:3" x14ac:dyDescent="0.25">
      <c r="A186" t="s">
        <v>225</v>
      </c>
      <c r="B186">
        <v>2E-3</v>
      </c>
      <c r="C186" t="s">
        <v>82</v>
      </c>
    </row>
    <row r="187" spans="1:3" x14ac:dyDescent="0.25">
      <c r="A187" t="s">
        <v>225</v>
      </c>
      <c r="B187">
        <v>2E-3</v>
      </c>
      <c r="C187" t="s">
        <v>82</v>
      </c>
    </row>
    <row r="188" spans="1:3" x14ac:dyDescent="0.25">
      <c r="A188" t="s">
        <v>225</v>
      </c>
      <c r="B188">
        <v>2E-3</v>
      </c>
      <c r="C188" t="s">
        <v>82</v>
      </c>
    </row>
    <row r="189" spans="1:3" x14ac:dyDescent="0.25">
      <c r="A189" t="s">
        <v>225</v>
      </c>
      <c r="B189">
        <v>2E-3</v>
      </c>
      <c r="C189" t="s">
        <v>82</v>
      </c>
    </row>
    <row r="190" spans="1:3" x14ac:dyDescent="0.25">
      <c r="A190" t="s">
        <v>225</v>
      </c>
      <c r="B190">
        <v>2E-3</v>
      </c>
      <c r="C190" t="s">
        <v>82</v>
      </c>
    </row>
    <row r="191" spans="1:3" x14ac:dyDescent="0.25">
      <c r="A191" t="s">
        <v>225</v>
      </c>
      <c r="B191">
        <v>2E-3</v>
      </c>
      <c r="C191" t="s">
        <v>82</v>
      </c>
    </row>
    <row r="192" spans="1:3" x14ac:dyDescent="0.25">
      <c r="A192" t="s">
        <v>225</v>
      </c>
      <c r="B192">
        <v>2E-3</v>
      </c>
      <c r="C192" t="s">
        <v>82</v>
      </c>
    </row>
    <row r="193" spans="1:3" x14ac:dyDescent="0.25">
      <c r="A193" t="s">
        <v>225</v>
      </c>
      <c r="B193">
        <v>2E-3</v>
      </c>
      <c r="C193" t="s">
        <v>82</v>
      </c>
    </row>
    <row r="194" spans="1:3" x14ac:dyDescent="0.25">
      <c r="A194" t="s">
        <v>225</v>
      </c>
      <c r="B194">
        <v>2E-3</v>
      </c>
      <c r="C194" t="s">
        <v>82</v>
      </c>
    </row>
    <row r="195" spans="1:3" x14ac:dyDescent="0.25">
      <c r="A195" t="s">
        <v>225</v>
      </c>
      <c r="B195">
        <v>2E-3</v>
      </c>
      <c r="C195" t="s">
        <v>82</v>
      </c>
    </row>
    <row r="196" spans="1:3" x14ac:dyDescent="0.25">
      <c r="A196" t="s">
        <v>225</v>
      </c>
      <c r="B196">
        <v>2E-3</v>
      </c>
      <c r="C196" t="s">
        <v>82</v>
      </c>
    </row>
    <row r="197" spans="1:3" x14ac:dyDescent="0.25">
      <c r="A197" t="s">
        <v>226</v>
      </c>
      <c r="B197">
        <v>0.32900000000000001</v>
      </c>
      <c r="C197" t="s">
        <v>41</v>
      </c>
    </row>
    <row r="198" spans="1:3" x14ac:dyDescent="0.25">
      <c r="A198" t="s">
        <v>41</v>
      </c>
      <c r="C198" t="s">
        <v>41</v>
      </c>
    </row>
    <row r="199" spans="1:3" x14ac:dyDescent="0.25">
      <c r="A199" t="s">
        <v>227</v>
      </c>
      <c r="B199">
        <v>0.21099999999999999</v>
      </c>
      <c r="C199" t="s">
        <v>228</v>
      </c>
    </row>
    <row r="200" spans="1:3" x14ac:dyDescent="0.25">
      <c r="A200" t="s">
        <v>227</v>
      </c>
      <c r="B200">
        <v>2.4E-2</v>
      </c>
      <c r="C200" t="s">
        <v>228</v>
      </c>
    </row>
    <row r="201" spans="1:3" x14ac:dyDescent="0.25">
      <c r="A201" t="s">
        <v>227</v>
      </c>
      <c r="B201">
        <v>1.6E-2</v>
      </c>
      <c r="C201" t="s">
        <v>228</v>
      </c>
    </row>
    <row r="202" spans="1:3" x14ac:dyDescent="0.25">
      <c r="A202" t="s">
        <v>227</v>
      </c>
      <c r="B202">
        <v>2.1000000000000001E-2</v>
      </c>
      <c r="C202" t="s">
        <v>228</v>
      </c>
    </row>
    <row r="203" spans="1:3" x14ac:dyDescent="0.25">
      <c r="A203" t="s">
        <v>227</v>
      </c>
      <c r="B203">
        <v>1.4E-2</v>
      </c>
      <c r="C203" t="s">
        <v>228</v>
      </c>
    </row>
    <row r="204" spans="1:3" x14ac:dyDescent="0.25">
      <c r="A204" t="s">
        <v>227</v>
      </c>
      <c r="B204">
        <v>9.0999999999999998E-2</v>
      </c>
      <c r="C204" t="s">
        <v>228</v>
      </c>
    </row>
    <row r="205" spans="1:3" x14ac:dyDescent="0.25">
      <c r="A205" t="s">
        <v>227</v>
      </c>
      <c r="B205">
        <v>1.2999999999999999E-2</v>
      </c>
      <c r="C205" t="s">
        <v>228</v>
      </c>
    </row>
    <row r="206" spans="1:3" x14ac:dyDescent="0.25">
      <c r="A206" t="s">
        <v>227</v>
      </c>
      <c r="B206">
        <v>1.6E-2</v>
      </c>
      <c r="C206" t="s">
        <v>228</v>
      </c>
    </row>
    <row r="207" spans="1:3" x14ac:dyDescent="0.25">
      <c r="A207" t="s">
        <v>227</v>
      </c>
      <c r="B207">
        <v>1.2999999999999999E-2</v>
      </c>
      <c r="C207" t="s">
        <v>228</v>
      </c>
    </row>
    <row r="208" spans="1:3" x14ac:dyDescent="0.25">
      <c r="A208" t="s">
        <v>229</v>
      </c>
      <c r="B208">
        <v>0.42</v>
      </c>
      <c r="C208" t="s">
        <v>41</v>
      </c>
    </row>
    <row r="209" spans="1:3" x14ac:dyDescent="0.25">
      <c r="A209" t="s">
        <v>41</v>
      </c>
      <c r="C209" t="s">
        <v>41</v>
      </c>
    </row>
    <row r="210" spans="1:3" x14ac:dyDescent="0.25">
      <c r="A210" t="s">
        <v>230</v>
      </c>
      <c r="B210">
        <v>0.29299999999999998</v>
      </c>
      <c r="C210" t="s">
        <v>228</v>
      </c>
    </row>
    <row r="211" spans="1:3" x14ac:dyDescent="0.25">
      <c r="A211" t="s">
        <v>230</v>
      </c>
      <c r="B211">
        <v>1.2E-2</v>
      </c>
      <c r="C211" t="s">
        <v>228</v>
      </c>
    </row>
    <row r="212" spans="1:3" x14ac:dyDescent="0.25">
      <c r="A212" t="s">
        <v>231</v>
      </c>
      <c r="B212">
        <v>0.30499999999999999</v>
      </c>
      <c r="C212" t="s">
        <v>41</v>
      </c>
    </row>
    <row r="213" spans="1:3" x14ac:dyDescent="0.25">
      <c r="A213" t="s">
        <v>41</v>
      </c>
      <c r="C213" t="s">
        <v>41</v>
      </c>
    </row>
    <row r="214" spans="1:3" x14ac:dyDescent="0.25">
      <c r="A214" t="s">
        <v>232</v>
      </c>
      <c r="B214">
        <v>4.1000000000000002E-2</v>
      </c>
      <c r="C214" t="s">
        <v>82</v>
      </c>
    </row>
    <row r="215" spans="1:3" x14ac:dyDescent="0.25">
      <c r="A215" t="s">
        <v>232</v>
      </c>
      <c r="B215">
        <v>4.1000000000000002E-2</v>
      </c>
      <c r="C215" t="s">
        <v>82</v>
      </c>
    </row>
    <row r="216" spans="1:3" x14ac:dyDescent="0.25">
      <c r="A216" t="s">
        <v>232</v>
      </c>
      <c r="B216">
        <v>4.1000000000000002E-2</v>
      </c>
      <c r="C216" t="s">
        <v>82</v>
      </c>
    </row>
    <row r="217" spans="1:3" x14ac:dyDescent="0.25">
      <c r="A217" t="s">
        <v>232</v>
      </c>
      <c r="B217">
        <v>4.1000000000000002E-2</v>
      </c>
      <c r="C217" t="s">
        <v>82</v>
      </c>
    </row>
    <row r="218" spans="1:3" x14ac:dyDescent="0.25">
      <c r="A218" t="s">
        <v>232</v>
      </c>
      <c r="B218">
        <v>4.1000000000000002E-2</v>
      </c>
      <c r="C218" t="s">
        <v>82</v>
      </c>
    </row>
    <row r="219" spans="1:3" x14ac:dyDescent="0.25">
      <c r="A219" t="s">
        <v>232</v>
      </c>
      <c r="B219">
        <v>4.1000000000000002E-2</v>
      </c>
      <c r="C219" t="s">
        <v>82</v>
      </c>
    </row>
    <row r="220" spans="1:3" x14ac:dyDescent="0.25">
      <c r="A220" t="s">
        <v>232</v>
      </c>
      <c r="B220">
        <v>4.1000000000000002E-2</v>
      </c>
      <c r="C220" t="s">
        <v>82</v>
      </c>
    </row>
    <row r="221" spans="1:3" x14ac:dyDescent="0.25">
      <c r="A221" t="s">
        <v>232</v>
      </c>
      <c r="B221">
        <v>0.01</v>
      </c>
      <c r="C221" t="s">
        <v>82</v>
      </c>
    </row>
    <row r="222" spans="1:3" x14ac:dyDescent="0.25">
      <c r="A222" t="s">
        <v>232</v>
      </c>
      <c r="B222">
        <v>0.01</v>
      </c>
      <c r="C222" t="s">
        <v>82</v>
      </c>
    </row>
    <row r="223" spans="1:3" x14ac:dyDescent="0.25">
      <c r="A223" t="s">
        <v>232</v>
      </c>
      <c r="B223">
        <v>4.1000000000000002E-2</v>
      </c>
      <c r="C223" t="s">
        <v>82</v>
      </c>
    </row>
    <row r="224" spans="1:3" x14ac:dyDescent="0.25">
      <c r="A224" t="s">
        <v>233</v>
      </c>
      <c r="B224">
        <v>0.34399999999999997</v>
      </c>
      <c r="C224" t="s">
        <v>41</v>
      </c>
    </row>
    <row r="225" spans="1:3" x14ac:dyDescent="0.25">
      <c r="A225" t="s">
        <v>234</v>
      </c>
      <c r="B225">
        <v>3.105</v>
      </c>
      <c r="C225" t="s">
        <v>41</v>
      </c>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9314A-B882-4056-9E4F-40076053B68B}">
  <sheetPr>
    <tabColor rgb="FF00B0F0"/>
  </sheetPr>
  <dimension ref="A1:C6"/>
  <sheetViews>
    <sheetView workbookViewId="0">
      <selection activeCell="A4" sqref="A4"/>
    </sheetView>
  </sheetViews>
  <sheetFormatPr defaultRowHeight="15" x14ac:dyDescent="0.25"/>
  <cols>
    <col min="1" max="1" width="36" bestFit="1" customWidth="1"/>
    <col min="2" max="2" width="19" bestFit="1" customWidth="1"/>
    <col min="3" max="3" width="12.85546875" bestFit="1" customWidth="1"/>
  </cols>
  <sheetData>
    <row r="1" spans="1:3" x14ac:dyDescent="0.25">
      <c r="A1" t="s">
        <v>38</v>
      </c>
      <c r="B1" t="s">
        <v>57</v>
      </c>
      <c r="C1" t="s">
        <v>40</v>
      </c>
    </row>
    <row r="2" spans="1:3" x14ac:dyDescent="0.25">
      <c r="A2" t="s">
        <v>84</v>
      </c>
      <c r="B2">
        <v>0.39</v>
      </c>
      <c r="C2" t="s">
        <v>41</v>
      </c>
    </row>
    <row r="3" spans="1:3" x14ac:dyDescent="0.25">
      <c r="A3" t="s">
        <v>84</v>
      </c>
      <c r="B3">
        <v>0.39</v>
      </c>
      <c r="C3" t="s">
        <v>41</v>
      </c>
    </row>
    <row r="4" spans="1:3" x14ac:dyDescent="0.25">
      <c r="A4" t="s">
        <v>84</v>
      </c>
      <c r="B4">
        <v>0.33</v>
      </c>
      <c r="C4" t="s">
        <v>41</v>
      </c>
    </row>
    <row r="5" spans="1:3" x14ac:dyDescent="0.25">
      <c r="A5" t="s">
        <v>84</v>
      </c>
      <c r="B5">
        <v>0.28999999999999998</v>
      </c>
      <c r="C5" t="s">
        <v>41</v>
      </c>
    </row>
    <row r="6" spans="1:3" x14ac:dyDescent="0.25">
      <c r="A6" t="s">
        <v>85</v>
      </c>
      <c r="B6">
        <v>1.4</v>
      </c>
      <c r="C6" t="s">
        <v>41</v>
      </c>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7FEB9-DEFF-4E83-846A-ECF586734B25}">
  <sheetPr>
    <tabColor rgb="FF00B0F0"/>
  </sheetPr>
  <dimension ref="A1:C1"/>
  <sheetViews>
    <sheetView workbookViewId="0">
      <selection activeCell="C11" sqref="C11"/>
    </sheetView>
  </sheetViews>
  <sheetFormatPr defaultRowHeight="15" x14ac:dyDescent="0.25"/>
  <cols>
    <col min="1" max="1" width="17.7109375" bestFit="1" customWidth="1"/>
    <col min="2" max="2" width="10.28515625" bestFit="1" customWidth="1"/>
    <col min="3" max="3" width="12.85546875" bestFit="1" customWidth="1"/>
  </cols>
  <sheetData>
    <row r="1" spans="1:3" x14ac:dyDescent="0.25">
      <c r="A1" t="s">
        <v>38</v>
      </c>
      <c r="B1" t="s">
        <v>39</v>
      </c>
      <c r="C1" t="s">
        <v>40</v>
      </c>
    </row>
  </sheetData>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8CC5E-46CE-47B4-BEF7-6870A9BF8F7C}">
  <sheetPr>
    <tabColor rgb="FFFFC000"/>
  </sheetPr>
  <dimension ref="A1:D16"/>
  <sheetViews>
    <sheetView workbookViewId="0">
      <selection activeCell="J31" sqref="J31"/>
    </sheetView>
  </sheetViews>
  <sheetFormatPr defaultRowHeight="15" x14ac:dyDescent="0.25"/>
  <cols>
    <col min="1" max="1" width="24" bestFit="1" customWidth="1"/>
    <col min="2" max="2" width="10.28515625" bestFit="1" customWidth="1"/>
    <col min="3" max="3" width="7.42578125" bestFit="1" customWidth="1"/>
    <col min="4" max="4" width="12.85546875" bestFit="1" customWidth="1"/>
  </cols>
  <sheetData>
    <row r="1" spans="1:4" x14ac:dyDescent="0.25">
      <c r="A1" t="s">
        <v>38</v>
      </c>
      <c r="B1" t="s">
        <v>39</v>
      </c>
      <c r="C1" t="s">
        <v>103</v>
      </c>
      <c r="D1" t="s">
        <v>40</v>
      </c>
    </row>
    <row r="2" spans="1:4" x14ac:dyDescent="0.25">
      <c r="A2" t="s">
        <v>104</v>
      </c>
      <c r="B2">
        <v>2.69</v>
      </c>
      <c r="C2">
        <v>13.46</v>
      </c>
      <c r="D2" t="s">
        <v>41</v>
      </c>
    </row>
    <row r="3" spans="1:4" x14ac:dyDescent="0.25">
      <c r="A3" t="s">
        <v>104</v>
      </c>
      <c r="B3">
        <v>2.69</v>
      </c>
      <c r="C3">
        <v>13.46</v>
      </c>
      <c r="D3" t="s">
        <v>41</v>
      </c>
    </row>
    <row r="4" spans="1:4" x14ac:dyDescent="0.25">
      <c r="A4" t="s">
        <v>104</v>
      </c>
      <c r="B4">
        <v>4.96</v>
      </c>
      <c r="C4">
        <v>24.81</v>
      </c>
      <c r="D4" t="s">
        <v>41</v>
      </c>
    </row>
    <row r="5" spans="1:4" x14ac:dyDescent="0.25">
      <c r="A5" t="s">
        <v>104</v>
      </c>
      <c r="B5">
        <v>4.53</v>
      </c>
      <c r="C5">
        <v>22.63</v>
      </c>
      <c r="D5" t="s">
        <v>41</v>
      </c>
    </row>
    <row r="6" spans="1:4" x14ac:dyDescent="0.25">
      <c r="A6" t="s">
        <v>104</v>
      </c>
      <c r="B6">
        <v>17.41</v>
      </c>
      <c r="C6">
        <v>87.06</v>
      </c>
      <c r="D6" t="s">
        <v>41</v>
      </c>
    </row>
    <row r="7" spans="1:4" x14ac:dyDescent="0.25">
      <c r="A7" t="s">
        <v>104</v>
      </c>
      <c r="B7">
        <v>15.39</v>
      </c>
      <c r="C7">
        <v>76.959999999999994</v>
      </c>
      <c r="D7" t="s">
        <v>41</v>
      </c>
    </row>
    <row r="8" spans="1:4" x14ac:dyDescent="0.25">
      <c r="A8" t="s">
        <v>104</v>
      </c>
      <c r="B8">
        <v>2.41</v>
      </c>
      <c r="C8">
        <v>12.03</v>
      </c>
      <c r="D8" t="s">
        <v>41</v>
      </c>
    </row>
    <row r="9" spans="1:4" x14ac:dyDescent="0.25">
      <c r="A9" t="s">
        <v>104</v>
      </c>
      <c r="B9">
        <v>17.940000000000001</v>
      </c>
      <c r="C9">
        <v>90.11</v>
      </c>
      <c r="D9" t="s">
        <v>41</v>
      </c>
    </row>
    <row r="10" spans="1:4" x14ac:dyDescent="0.25">
      <c r="A10" t="s">
        <v>104</v>
      </c>
      <c r="B10">
        <v>17.79</v>
      </c>
      <c r="C10">
        <v>89.38</v>
      </c>
      <c r="D10" t="s">
        <v>41</v>
      </c>
    </row>
    <row r="11" spans="1:4" x14ac:dyDescent="0.25">
      <c r="A11" t="s">
        <v>104</v>
      </c>
      <c r="B11">
        <v>15.51</v>
      </c>
      <c r="C11">
        <v>77.569999999999993</v>
      </c>
      <c r="D11" t="s">
        <v>41</v>
      </c>
    </row>
    <row r="12" spans="1:4" x14ac:dyDescent="0.25">
      <c r="A12" t="s">
        <v>104</v>
      </c>
      <c r="B12">
        <v>15.51</v>
      </c>
      <c r="C12">
        <v>77.569999999999993</v>
      </c>
      <c r="D12" t="s">
        <v>41</v>
      </c>
    </row>
    <row r="13" spans="1:4" x14ac:dyDescent="0.25">
      <c r="A13" t="s">
        <v>104</v>
      </c>
      <c r="B13">
        <v>18.03</v>
      </c>
      <c r="C13">
        <v>90.55</v>
      </c>
      <c r="D13" t="s">
        <v>41</v>
      </c>
    </row>
    <row r="14" spans="1:4" x14ac:dyDescent="0.25">
      <c r="A14" t="s">
        <v>104</v>
      </c>
      <c r="B14">
        <v>18.03</v>
      </c>
      <c r="C14">
        <v>90.55</v>
      </c>
      <c r="D14" t="s">
        <v>41</v>
      </c>
    </row>
    <row r="15" spans="1:4" x14ac:dyDescent="0.25">
      <c r="A15" t="s">
        <v>104</v>
      </c>
      <c r="B15">
        <v>2.41</v>
      </c>
      <c r="C15">
        <v>12.03</v>
      </c>
      <c r="D15" t="s">
        <v>41</v>
      </c>
    </row>
    <row r="16" spans="1:4" x14ac:dyDescent="0.25">
      <c r="A16" t="s">
        <v>180</v>
      </c>
      <c r="B16">
        <v>155.30000000000001</v>
      </c>
      <c r="C16">
        <v>778.17</v>
      </c>
      <c r="D16" t="s">
        <v>41</v>
      </c>
    </row>
  </sheetData>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5E593-2464-42F9-8E16-CEC8F97A7B5A}">
  <sheetPr>
    <tabColor rgb="FFFFC000"/>
  </sheetPr>
  <dimension ref="A1:D110"/>
  <sheetViews>
    <sheetView topLeftCell="A94" workbookViewId="0">
      <selection activeCell="C23" sqref="C23"/>
    </sheetView>
  </sheetViews>
  <sheetFormatPr defaultRowHeight="15" x14ac:dyDescent="0.25"/>
  <cols>
    <col min="1" max="1" width="43.5703125" bestFit="1" customWidth="1"/>
    <col min="2" max="2" width="10.28515625" bestFit="1" customWidth="1"/>
    <col min="3" max="3" width="8.5703125" bestFit="1" customWidth="1"/>
    <col min="4" max="5" width="12.85546875" bestFit="1" customWidth="1"/>
  </cols>
  <sheetData>
    <row r="1" spans="1:4" x14ac:dyDescent="0.25">
      <c r="A1" t="s">
        <v>296</v>
      </c>
      <c r="B1" t="s">
        <v>39</v>
      </c>
      <c r="C1" t="s">
        <v>43</v>
      </c>
      <c r="D1" t="s">
        <v>40</v>
      </c>
    </row>
    <row r="2" spans="1:4" x14ac:dyDescent="0.25">
      <c r="A2" t="s">
        <v>108</v>
      </c>
      <c r="B2">
        <v>0.38</v>
      </c>
      <c r="C2" t="s">
        <v>45</v>
      </c>
      <c r="D2" t="s">
        <v>440</v>
      </c>
    </row>
    <row r="3" spans="1:4" x14ac:dyDescent="0.25">
      <c r="A3" t="s">
        <v>108</v>
      </c>
      <c r="B3">
        <v>0.38</v>
      </c>
      <c r="C3" t="s">
        <v>45</v>
      </c>
      <c r="D3" t="s">
        <v>440</v>
      </c>
    </row>
    <row r="4" spans="1:4" x14ac:dyDescent="0.25">
      <c r="A4" t="s">
        <v>108</v>
      </c>
      <c r="B4">
        <v>0.38</v>
      </c>
      <c r="C4" t="s">
        <v>45</v>
      </c>
      <c r="D4" t="s">
        <v>440</v>
      </c>
    </row>
    <row r="5" spans="1:4" x14ac:dyDescent="0.25">
      <c r="A5" t="s">
        <v>108</v>
      </c>
      <c r="B5">
        <v>0.38</v>
      </c>
      <c r="C5" t="s">
        <v>45</v>
      </c>
      <c r="D5" t="s">
        <v>440</v>
      </c>
    </row>
    <row r="6" spans="1:4" x14ac:dyDescent="0.25">
      <c r="A6" t="s">
        <v>108</v>
      </c>
      <c r="B6">
        <v>0.38</v>
      </c>
      <c r="C6" t="s">
        <v>45</v>
      </c>
      <c r="D6" t="s">
        <v>440</v>
      </c>
    </row>
    <row r="7" spans="1:4" x14ac:dyDescent="0.25">
      <c r="A7" t="s">
        <v>108</v>
      </c>
      <c r="B7">
        <v>0.38</v>
      </c>
      <c r="C7" t="s">
        <v>45</v>
      </c>
      <c r="D7" t="s">
        <v>440</v>
      </c>
    </row>
    <row r="8" spans="1:4" x14ac:dyDescent="0.25">
      <c r="A8" t="s">
        <v>108</v>
      </c>
      <c r="B8">
        <v>0.38</v>
      </c>
      <c r="C8" t="s">
        <v>45</v>
      </c>
      <c r="D8" t="s">
        <v>440</v>
      </c>
    </row>
    <row r="9" spans="1:4" x14ac:dyDescent="0.25">
      <c r="A9" t="s">
        <v>108</v>
      </c>
      <c r="B9">
        <v>0.38</v>
      </c>
      <c r="C9" t="s">
        <v>45</v>
      </c>
      <c r="D9" t="s">
        <v>440</v>
      </c>
    </row>
    <row r="10" spans="1:4" x14ac:dyDescent="0.25">
      <c r="A10" t="s">
        <v>108</v>
      </c>
      <c r="B10">
        <v>0.38</v>
      </c>
      <c r="C10" t="s">
        <v>45</v>
      </c>
      <c r="D10" t="s">
        <v>440</v>
      </c>
    </row>
    <row r="11" spans="1:4" x14ac:dyDescent="0.25">
      <c r="A11" t="s">
        <v>108</v>
      </c>
      <c r="B11">
        <v>0.38</v>
      </c>
      <c r="C11" t="s">
        <v>45</v>
      </c>
      <c r="D11" t="s">
        <v>440</v>
      </c>
    </row>
    <row r="12" spans="1:4" x14ac:dyDescent="0.25">
      <c r="A12" t="s">
        <v>108</v>
      </c>
      <c r="B12">
        <v>0.38</v>
      </c>
      <c r="C12" t="s">
        <v>45</v>
      </c>
      <c r="D12" t="s">
        <v>440</v>
      </c>
    </row>
    <row r="13" spans="1:4" x14ac:dyDescent="0.25">
      <c r="A13" t="s">
        <v>108</v>
      </c>
      <c r="B13">
        <v>0.38</v>
      </c>
      <c r="C13" t="s">
        <v>45</v>
      </c>
      <c r="D13" t="s">
        <v>440</v>
      </c>
    </row>
    <row r="14" spans="1:4" x14ac:dyDescent="0.25">
      <c r="A14" t="s">
        <v>108</v>
      </c>
      <c r="B14">
        <v>0.38</v>
      </c>
      <c r="C14" t="s">
        <v>45</v>
      </c>
      <c r="D14" t="s">
        <v>440</v>
      </c>
    </row>
    <row r="15" spans="1:4" x14ac:dyDescent="0.25">
      <c r="A15" t="s">
        <v>108</v>
      </c>
      <c r="B15">
        <v>0.38</v>
      </c>
      <c r="C15" t="s">
        <v>45</v>
      </c>
      <c r="D15" t="s">
        <v>440</v>
      </c>
    </row>
    <row r="16" spans="1:4" x14ac:dyDescent="0.25">
      <c r="A16" t="s">
        <v>108</v>
      </c>
      <c r="B16">
        <v>0.38</v>
      </c>
      <c r="C16" t="s">
        <v>45</v>
      </c>
      <c r="D16" t="s">
        <v>440</v>
      </c>
    </row>
    <row r="17" spans="1:4" x14ac:dyDescent="0.25">
      <c r="A17" t="s">
        <v>107</v>
      </c>
      <c r="B17">
        <v>0.41</v>
      </c>
      <c r="C17" t="s">
        <v>45</v>
      </c>
      <c r="D17" t="s">
        <v>440</v>
      </c>
    </row>
    <row r="18" spans="1:4" x14ac:dyDescent="0.25">
      <c r="A18" t="s">
        <v>107</v>
      </c>
      <c r="B18">
        <v>0.41</v>
      </c>
      <c r="C18" t="s">
        <v>45</v>
      </c>
      <c r="D18" t="s">
        <v>440</v>
      </c>
    </row>
    <row r="19" spans="1:4" x14ac:dyDescent="0.25">
      <c r="A19" t="s">
        <v>441</v>
      </c>
      <c r="B19">
        <v>6.46</v>
      </c>
      <c r="C19" t="s">
        <v>442</v>
      </c>
      <c r="D19" t="s">
        <v>41</v>
      </c>
    </row>
    <row r="20" spans="1:4" x14ac:dyDescent="0.25">
      <c r="A20" t="s">
        <v>108</v>
      </c>
      <c r="B20">
        <v>0.36</v>
      </c>
      <c r="C20" t="s">
        <v>45</v>
      </c>
      <c r="D20" t="s">
        <v>443</v>
      </c>
    </row>
    <row r="21" spans="1:4" x14ac:dyDescent="0.25">
      <c r="A21" t="s">
        <v>108</v>
      </c>
      <c r="B21">
        <v>0.36</v>
      </c>
      <c r="C21" t="s">
        <v>45</v>
      </c>
      <c r="D21" t="s">
        <v>443</v>
      </c>
    </row>
    <row r="22" spans="1:4" x14ac:dyDescent="0.25">
      <c r="A22" t="s">
        <v>108</v>
      </c>
      <c r="B22">
        <v>0.36</v>
      </c>
      <c r="C22" t="s">
        <v>45</v>
      </c>
      <c r="D22" t="s">
        <v>443</v>
      </c>
    </row>
    <row r="23" spans="1:4" x14ac:dyDescent="0.25">
      <c r="A23" t="s">
        <v>108</v>
      </c>
      <c r="B23">
        <v>0.36</v>
      </c>
      <c r="C23" t="s">
        <v>45</v>
      </c>
      <c r="D23" t="s">
        <v>443</v>
      </c>
    </row>
    <row r="24" spans="1:4" x14ac:dyDescent="0.25">
      <c r="A24" t="s">
        <v>108</v>
      </c>
      <c r="B24">
        <v>0.36</v>
      </c>
      <c r="C24" t="s">
        <v>45</v>
      </c>
      <c r="D24" t="s">
        <v>443</v>
      </c>
    </row>
    <row r="25" spans="1:4" x14ac:dyDescent="0.25">
      <c r="A25" t="s">
        <v>108</v>
      </c>
      <c r="B25">
        <v>0.36</v>
      </c>
      <c r="C25" t="s">
        <v>45</v>
      </c>
      <c r="D25" t="s">
        <v>443</v>
      </c>
    </row>
    <row r="26" spans="1:4" x14ac:dyDescent="0.25">
      <c r="A26" t="s">
        <v>108</v>
      </c>
      <c r="B26">
        <v>0.36</v>
      </c>
      <c r="C26" t="s">
        <v>45</v>
      </c>
      <c r="D26" t="s">
        <v>443</v>
      </c>
    </row>
    <row r="27" spans="1:4" x14ac:dyDescent="0.25">
      <c r="A27" t="s">
        <v>108</v>
      </c>
      <c r="B27">
        <v>0.36</v>
      </c>
      <c r="C27" t="s">
        <v>45</v>
      </c>
      <c r="D27" t="s">
        <v>443</v>
      </c>
    </row>
    <row r="28" spans="1:4" x14ac:dyDescent="0.25">
      <c r="A28" t="s">
        <v>108</v>
      </c>
      <c r="B28">
        <v>0.36</v>
      </c>
      <c r="C28" t="s">
        <v>45</v>
      </c>
      <c r="D28" t="s">
        <v>443</v>
      </c>
    </row>
    <row r="29" spans="1:4" x14ac:dyDescent="0.25">
      <c r="A29" t="s">
        <v>108</v>
      </c>
      <c r="B29">
        <v>0.36</v>
      </c>
      <c r="C29" t="s">
        <v>45</v>
      </c>
      <c r="D29" t="s">
        <v>443</v>
      </c>
    </row>
    <row r="30" spans="1:4" x14ac:dyDescent="0.25">
      <c r="A30" t="s">
        <v>108</v>
      </c>
      <c r="B30">
        <v>0.36</v>
      </c>
      <c r="C30" t="s">
        <v>45</v>
      </c>
      <c r="D30" t="s">
        <v>443</v>
      </c>
    </row>
    <row r="31" spans="1:4" x14ac:dyDescent="0.25">
      <c r="A31" t="s">
        <v>108</v>
      </c>
      <c r="B31">
        <v>0.36</v>
      </c>
      <c r="C31" t="s">
        <v>45</v>
      </c>
      <c r="D31" t="s">
        <v>443</v>
      </c>
    </row>
    <row r="32" spans="1:4" x14ac:dyDescent="0.25">
      <c r="A32" t="s">
        <v>108</v>
      </c>
      <c r="B32">
        <v>0.36</v>
      </c>
      <c r="C32" t="s">
        <v>45</v>
      </c>
      <c r="D32" t="s">
        <v>443</v>
      </c>
    </row>
    <row r="33" spans="1:4" x14ac:dyDescent="0.25">
      <c r="A33" t="s">
        <v>108</v>
      </c>
      <c r="B33">
        <v>0.36</v>
      </c>
      <c r="C33" t="s">
        <v>45</v>
      </c>
      <c r="D33" t="s">
        <v>443</v>
      </c>
    </row>
    <row r="34" spans="1:4" x14ac:dyDescent="0.25">
      <c r="A34" t="s">
        <v>108</v>
      </c>
      <c r="B34">
        <v>0.36</v>
      </c>
      <c r="C34" t="s">
        <v>45</v>
      </c>
      <c r="D34" t="s">
        <v>443</v>
      </c>
    </row>
    <row r="35" spans="1:4" x14ac:dyDescent="0.25">
      <c r="A35" t="s">
        <v>108</v>
      </c>
      <c r="B35">
        <v>0.36</v>
      </c>
      <c r="C35" t="s">
        <v>45</v>
      </c>
      <c r="D35" t="s">
        <v>443</v>
      </c>
    </row>
    <row r="36" spans="1:4" x14ac:dyDescent="0.25">
      <c r="A36" t="s">
        <v>107</v>
      </c>
      <c r="B36">
        <v>0.36</v>
      </c>
      <c r="C36" t="s">
        <v>45</v>
      </c>
      <c r="D36" t="s">
        <v>443</v>
      </c>
    </row>
    <row r="37" spans="1:4" x14ac:dyDescent="0.25">
      <c r="A37" t="s">
        <v>108</v>
      </c>
      <c r="B37">
        <v>0.36</v>
      </c>
      <c r="C37" t="s">
        <v>45</v>
      </c>
      <c r="D37" t="s">
        <v>443</v>
      </c>
    </row>
    <row r="38" spans="1:4" x14ac:dyDescent="0.25">
      <c r="A38" t="s">
        <v>108</v>
      </c>
      <c r="B38">
        <v>0.36</v>
      </c>
      <c r="C38" t="s">
        <v>45</v>
      </c>
      <c r="D38" t="s">
        <v>443</v>
      </c>
    </row>
    <row r="39" spans="1:4" x14ac:dyDescent="0.25">
      <c r="A39" t="s">
        <v>108</v>
      </c>
      <c r="B39">
        <v>0.36</v>
      </c>
      <c r="C39" t="s">
        <v>45</v>
      </c>
      <c r="D39" t="s">
        <v>443</v>
      </c>
    </row>
    <row r="40" spans="1:4" x14ac:dyDescent="0.25">
      <c r="A40" t="s">
        <v>108</v>
      </c>
      <c r="B40">
        <v>0.36</v>
      </c>
      <c r="C40" t="s">
        <v>45</v>
      </c>
      <c r="D40" t="s">
        <v>443</v>
      </c>
    </row>
    <row r="41" spans="1:4" x14ac:dyDescent="0.25">
      <c r="A41" t="s">
        <v>108</v>
      </c>
      <c r="B41">
        <v>0.36</v>
      </c>
      <c r="C41" t="s">
        <v>45</v>
      </c>
      <c r="D41" t="s">
        <v>443</v>
      </c>
    </row>
    <row r="42" spans="1:4" x14ac:dyDescent="0.25">
      <c r="A42" t="s">
        <v>108</v>
      </c>
      <c r="B42">
        <v>0.36</v>
      </c>
      <c r="C42" t="s">
        <v>45</v>
      </c>
      <c r="D42" t="s">
        <v>443</v>
      </c>
    </row>
    <row r="43" spans="1:4" x14ac:dyDescent="0.25">
      <c r="A43" t="s">
        <v>108</v>
      </c>
      <c r="B43">
        <v>0.36</v>
      </c>
      <c r="C43" t="s">
        <v>45</v>
      </c>
      <c r="D43" t="s">
        <v>443</v>
      </c>
    </row>
    <row r="44" spans="1:4" x14ac:dyDescent="0.25">
      <c r="A44" t="s">
        <v>108</v>
      </c>
      <c r="B44">
        <v>0.36</v>
      </c>
      <c r="C44" t="s">
        <v>45</v>
      </c>
      <c r="D44" t="s">
        <v>443</v>
      </c>
    </row>
    <row r="45" spans="1:4" x14ac:dyDescent="0.25">
      <c r="A45" t="s">
        <v>108</v>
      </c>
      <c r="B45">
        <v>0.36</v>
      </c>
      <c r="C45" t="s">
        <v>45</v>
      </c>
      <c r="D45" t="s">
        <v>443</v>
      </c>
    </row>
    <row r="46" spans="1:4" x14ac:dyDescent="0.25">
      <c r="A46" t="s">
        <v>108</v>
      </c>
      <c r="B46">
        <v>0.36</v>
      </c>
      <c r="C46" t="s">
        <v>45</v>
      </c>
      <c r="D46" t="s">
        <v>443</v>
      </c>
    </row>
    <row r="47" spans="1:4" x14ac:dyDescent="0.25">
      <c r="A47" t="s">
        <v>108</v>
      </c>
      <c r="B47">
        <v>0.34</v>
      </c>
      <c r="C47" t="s">
        <v>45</v>
      </c>
      <c r="D47" t="s">
        <v>443</v>
      </c>
    </row>
    <row r="48" spans="1:4" x14ac:dyDescent="0.25">
      <c r="A48" t="s">
        <v>107</v>
      </c>
      <c r="B48">
        <v>0.26</v>
      </c>
      <c r="C48" t="s">
        <v>45</v>
      </c>
      <c r="D48" t="s">
        <v>443</v>
      </c>
    </row>
    <row r="49" spans="1:4" x14ac:dyDescent="0.25">
      <c r="A49" t="s">
        <v>107</v>
      </c>
      <c r="B49">
        <v>0.26</v>
      </c>
      <c r="C49" t="s">
        <v>45</v>
      </c>
      <c r="D49" t="s">
        <v>443</v>
      </c>
    </row>
    <row r="50" spans="1:4" x14ac:dyDescent="0.25">
      <c r="A50" t="s">
        <v>108</v>
      </c>
      <c r="B50">
        <v>0.36</v>
      </c>
      <c r="C50" t="s">
        <v>45</v>
      </c>
      <c r="D50" t="s">
        <v>443</v>
      </c>
    </row>
    <row r="51" spans="1:4" x14ac:dyDescent="0.25">
      <c r="A51" t="s">
        <v>108</v>
      </c>
      <c r="B51">
        <v>0.36</v>
      </c>
      <c r="C51" t="s">
        <v>45</v>
      </c>
      <c r="D51" t="s">
        <v>443</v>
      </c>
    </row>
    <row r="52" spans="1:4" x14ac:dyDescent="0.25">
      <c r="A52" t="s">
        <v>108</v>
      </c>
      <c r="B52">
        <v>0.36</v>
      </c>
      <c r="C52" t="s">
        <v>45</v>
      </c>
      <c r="D52" t="s">
        <v>443</v>
      </c>
    </row>
    <row r="53" spans="1:4" x14ac:dyDescent="0.25">
      <c r="A53" t="s">
        <v>108</v>
      </c>
      <c r="B53">
        <v>0.36</v>
      </c>
      <c r="C53" t="s">
        <v>45</v>
      </c>
      <c r="D53" t="s">
        <v>443</v>
      </c>
    </row>
    <row r="54" spans="1:4" x14ac:dyDescent="0.25">
      <c r="A54" t="s">
        <v>108</v>
      </c>
      <c r="B54">
        <v>0.36</v>
      </c>
      <c r="C54" t="s">
        <v>45</v>
      </c>
      <c r="D54" t="s">
        <v>443</v>
      </c>
    </row>
    <row r="55" spans="1:4" x14ac:dyDescent="0.25">
      <c r="A55" t="s">
        <v>108</v>
      </c>
      <c r="B55">
        <v>0.36</v>
      </c>
      <c r="C55" t="s">
        <v>45</v>
      </c>
      <c r="D55" t="s">
        <v>443</v>
      </c>
    </row>
    <row r="56" spans="1:4" x14ac:dyDescent="0.25">
      <c r="A56" t="s">
        <v>108</v>
      </c>
      <c r="B56">
        <v>0.36</v>
      </c>
      <c r="C56" t="s">
        <v>45</v>
      </c>
      <c r="D56" t="s">
        <v>443</v>
      </c>
    </row>
    <row r="57" spans="1:4" x14ac:dyDescent="0.25">
      <c r="A57" t="s">
        <v>108</v>
      </c>
      <c r="B57">
        <v>0.36</v>
      </c>
      <c r="C57" t="s">
        <v>45</v>
      </c>
      <c r="D57" t="s">
        <v>443</v>
      </c>
    </row>
    <row r="58" spans="1:4" x14ac:dyDescent="0.25">
      <c r="A58" t="s">
        <v>108</v>
      </c>
      <c r="B58">
        <v>0.36</v>
      </c>
      <c r="C58" t="s">
        <v>45</v>
      </c>
      <c r="D58" t="s">
        <v>443</v>
      </c>
    </row>
    <row r="59" spans="1:4" x14ac:dyDescent="0.25">
      <c r="A59" t="s">
        <v>444</v>
      </c>
      <c r="B59">
        <v>13.93</v>
      </c>
      <c r="C59" t="s">
        <v>445</v>
      </c>
      <c r="D59" t="s">
        <v>41</v>
      </c>
    </row>
    <row r="60" spans="1:4" x14ac:dyDescent="0.25">
      <c r="A60" t="s">
        <v>108</v>
      </c>
      <c r="B60">
        <v>0.28999999999999998</v>
      </c>
      <c r="C60" t="s">
        <v>45</v>
      </c>
      <c r="D60" t="s">
        <v>446</v>
      </c>
    </row>
    <row r="61" spans="1:4" x14ac:dyDescent="0.25">
      <c r="A61" t="s">
        <v>108</v>
      </c>
      <c r="B61">
        <v>0.28999999999999998</v>
      </c>
      <c r="C61" t="s">
        <v>45</v>
      </c>
      <c r="D61" t="s">
        <v>446</v>
      </c>
    </row>
    <row r="62" spans="1:4" x14ac:dyDescent="0.25">
      <c r="A62" t="s">
        <v>108</v>
      </c>
      <c r="B62">
        <v>0.28999999999999998</v>
      </c>
      <c r="C62" t="s">
        <v>45</v>
      </c>
      <c r="D62" t="s">
        <v>446</v>
      </c>
    </row>
    <row r="63" spans="1:4" x14ac:dyDescent="0.25">
      <c r="A63" t="s">
        <v>108</v>
      </c>
      <c r="B63">
        <v>0.28999999999999998</v>
      </c>
      <c r="C63" t="s">
        <v>45</v>
      </c>
      <c r="D63" t="s">
        <v>446</v>
      </c>
    </row>
    <row r="64" spans="1:4" x14ac:dyDescent="0.25">
      <c r="A64" t="s">
        <v>108</v>
      </c>
      <c r="B64">
        <v>0.28999999999999998</v>
      </c>
      <c r="C64" t="s">
        <v>45</v>
      </c>
      <c r="D64" t="s">
        <v>446</v>
      </c>
    </row>
    <row r="65" spans="1:4" x14ac:dyDescent="0.25">
      <c r="A65" t="s">
        <v>108</v>
      </c>
      <c r="B65">
        <v>0.28999999999999998</v>
      </c>
      <c r="C65" t="s">
        <v>45</v>
      </c>
      <c r="D65" t="s">
        <v>446</v>
      </c>
    </row>
    <row r="66" spans="1:4" x14ac:dyDescent="0.25">
      <c r="A66" t="s">
        <v>108</v>
      </c>
      <c r="B66">
        <v>0.28999999999999998</v>
      </c>
      <c r="C66" t="s">
        <v>45</v>
      </c>
      <c r="D66" t="s">
        <v>446</v>
      </c>
    </row>
    <row r="67" spans="1:4" x14ac:dyDescent="0.25">
      <c r="A67" t="s">
        <v>108</v>
      </c>
      <c r="B67">
        <v>0.28999999999999998</v>
      </c>
      <c r="C67" t="s">
        <v>45</v>
      </c>
      <c r="D67" t="s">
        <v>446</v>
      </c>
    </row>
    <row r="68" spans="1:4" x14ac:dyDescent="0.25">
      <c r="A68" t="s">
        <v>108</v>
      </c>
      <c r="B68">
        <v>0.28999999999999998</v>
      </c>
      <c r="C68" t="s">
        <v>45</v>
      </c>
      <c r="D68" t="s">
        <v>446</v>
      </c>
    </row>
    <row r="69" spans="1:4" x14ac:dyDescent="0.25">
      <c r="A69" t="s">
        <v>108</v>
      </c>
      <c r="B69">
        <v>0.28999999999999998</v>
      </c>
      <c r="C69" t="s">
        <v>45</v>
      </c>
      <c r="D69" t="s">
        <v>446</v>
      </c>
    </row>
    <row r="70" spans="1:4" x14ac:dyDescent="0.25">
      <c r="A70" t="s">
        <v>108</v>
      </c>
      <c r="B70">
        <v>0.28999999999999998</v>
      </c>
      <c r="C70" t="s">
        <v>45</v>
      </c>
      <c r="D70" t="s">
        <v>446</v>
      </c>
    </row>
    <row r="71" spans="1:4" x14ac:dyDescent="0.25">
      <c r="A71" t="s">
        <v>108</v>
      </c>
      <c r="B71">
        <v>0.28999999999999998</v>
      </c>
      <c r="C71" t="s">
        <v>45</v>
      </c>
      <c r="D71" t="s">
        <v>446</v>
      </c>
    </row>
    <row r="72" spans="1:4" x14ac:dyDescent="0.25">
      <c r="A72" t="s">
        <v>108</v>
      </c>
      <c r="B72">
        <v>0.28999999999999998</v>
      </c>
      <c r="C72" t="s">
        <v>45</v>
      </c>
      <c r="D72" t="s">
        <v>446</v>
      </c>
    </row>
    <row r="73" spans="1:4" x14ac:dyDescent="0.25">
      <c r="A73" t="s">
        <v>108</v>
      </c>
      <c r="B73">
        <v>0.28999999999999998</v>
      </c>
      <c r="C73" t="s">
        <v>45</v>
      </c>
      <c r="D73" t="s">
        <v>446</v>
      </c>
    </row>
    <row r="74" spans="1:4" x14ac:dyDescent="0.25">
      <c r="A74" t="s">
        <v>108</v>
      </c>
      <c r="B74">
        <v>0.28999999999999998</v>
      </c>
      <c r="C74" t="s">
        <v>45</v>
      </c>
      <c r="D74" t="s">
        <v>446</v>
      </c>
    </row>
    <row r="75" spans="1:4" x14ac:dyDescent="0.25">
      <c r="A75" t="s">
        <v>108</v>
      </c>
      <c r="B75">
        <v>0.28999999999999998</v>
      </c>
      <c r="C75" t="s">
        <v>45</v>
      </c>
      <c r="D75" t="s">
        <v>446</v>
      </c>
    </row>
    <row r="76" spans="1:4" x14ac:dyDescent="0.25">
      <c r="A76" t="s">
        <v>108</v>
      </c>
      <c r="B76">
        <v>0.28999999999999998</v>
      </c>
      <c r="C76" t="s">
        <v>45</v>
      </c>
      <c r="D76" t="s">
        <v>446</v>
      </c>
    </row>
    <row r="77" spans="1:4" x14ac:dyDescent="0.25">
      <c r="A77" t="s">
        <v>108</v>
      </c>
      <c r="B77">
        <v>0.28999999999999998</v>
      </c>
      <c r="C77" t="s">
        <v>45</v>
      </c>
      <c r="D77" t="s">
        <v>446</v>
      </c>
    </row>
    <row r="78" spans="1:4" x14ac:dyDescent="0.25">
      <c r="A78" t="s">
        <v>108</v>
      </c>
      <c r="B78">
        <v>0.28999999999999998</v>
      </c>
      <c r="C78" t="s">
        <v>45</v>
      </c>
      <c r="D78" t="s">
        <v>446</v>
      </c>
    </row>
    <row r="79" spans="1:4" x14ac:dyDescent="0.25">
      <c r="A79" t="s">
        <v>108</v>
      </c>
      <c r="B79">
        <v>0.28999999999999998</v>
      </c>
      <c r="C79" t="s">
        <v>45</v>
      </c>
      <c r="D79" t="s">
        <v>446</v>
      </c>
    </row>
    <row r="80" spans="1:4" x14ac:dyDescent="0.25">
      <c r="A80" t="s">
        <v>108</v>
      </c>
      <c r="B80">
        <v>0.28999999999999998</v>
      </c>
      <c r="C80" t="s">
        <v>45</v>
      </c>
      <c r="D80" t="s">
        <v>446</v>
      </c>
    </row>
    <row r="81" spans="1:4" x14ac:dyDescent="0.25">
      <c r="A81" t="s">
        <v>108</v>
      </c>
      <c r="B81">
        <v>0.28999999999999998</v>
      </c>
      <c r="C81" t="s">
        <v>45</v>
      </c>
      <c r="D81" t="s">
        <v>446</v>
      </c>
    </row>
    <row r="82" spans="1:4" x14ac:dyDescent="0.25">
      <c r="A82" t="s">
        <v>108</v>
      </c>
      <c r="B82">
        <v>0.28999999999999998</v>
      </c>
      <c r="C82" t="s">
        <v>45</v>
      </c>
      <c r="D82" t="s">
        <v>446</v>
      </c>
    </row>
    <row r="83" spans="1:4" x14ac:dyDescent="0.25">
      <c r="A83" t="s">
        <v>108</v>
      </c>
      <c r="B83">
        <v>0.28999999999999998</v>
      </c>
      <c r="C83" t="s">
        <v>45</v>
      </c>
      <c r="D83" t="s">
        <v>446</v>
      </c>
    </row>
    <row r="84" spans="1:4" x14ac:dyDescent="0.25">
      <c r="A84" t="s">
        <v>108</v>
      </c>
      <c r="B84">
        <v>0.3</v>
      </c>
      <c r="C84" t="s">
        <v>45</v>
      </c>
      <c r="D84" t="s">
        <v>446</v>
      </c>
    </row>
    <row r="85" spans="1:4" x14ac:dyDescent="0.25">
      <c r="A85" t="s">
        <v>108</v>
      </c>
      <c r="B85">
        <v>0.28999999999999998</v>
      </c>
      <c r="C85" t="s">
        <v>45</v>
      </c>
      <c r="D85" t="s">
        <v>446</v>
      </c>
    </row>
    <row r="86" spans="1:4" x14ac:dyDescent="0.25">
      <c r="A86" t="s">
        <v>108</v>
      </c>
      <c r="B86">
        <v>0.28999999999999998</v>
      </c>
      <c r="C86" t="s">
        <v>45</v>
      </c>
      <c r="D86" t="s">
        <v>446</v>
      </c>
    </row>
    <row r="87" spans="1:4" x14ac:dyDescent="0.25">
      <c r="A87" t="s">
        <v>108</v>
      </c>
      <c r="B87">
        <v>0.28999999999999998</v>
      </c>
      <c r="C87" t="s">
        <v>45</v>
      </c>
      <c r="D87" t="s">
        <v>446</v>
      </c>
    </row>
    <row r="88" spans="1:4" x14ac:dyDescent="0.25">
      <c r="A88" t="s">
        <v>108</v>
      </c>
      <c r="B88">
        <v>0.28999999999999998</v>
      </c>
      <c r="C88" t="s">
        <v>45</v>
      </c>
      <c r="D88" t="s">
        <v>446</v>
      </c>
    </row>
    <row r="89" spans="1:4" x14ac:dyDescent="0.25">
      <c r="A89" t="s">
        <v>108</v>
      </c>
      <c r="B89">
        <v>0.28999999999999998</v>
      </c>
      <c r="C89" t="s">
        <v>45</v>
      </c>
      <c r="D89" t="s">
        <v>446</v>
      </c>
    </row>
    <row r="90" spans="1:4" x14ac:dyDescent="0.25">
      <c r="A90" t="s">
        <v>108</v>
      </c>
      <c r="B90">
        <v>0.28999999999999998</v>
      </c>
      <c r="C90" t="s">
        <v>45</v>
      </c>
      <c r="D90" t="s">
        <v>446</v>
      </c>
    </row>
    <row r="91" spans="1:4" x14ac:dyDescent="0.25">
      <c r="A91" t="s">
        <v>108</v>
      </c>
      <c r="B91">
        <v>0.28000000000000003</v>
      </c>
      <c r="C91" t="s">
        <v>45</v>
      </c>
      <c r="D91" t="s">
        <v>446</v>
      </c>
    </row>
    <row r="92" spans="1:4" x14ac:dyDescent="0.25">
      <c r="A92" t="s">
        <v>108</v>
      </c>
      <c r="B92">
        <v>0.28999999999999998</v>
      </c>
      <c r="C92" t="s">
        <v>45</v>
      </c>
      <c r="D92" t="s">
        <v>446</v>
      </c>
    </row>
    <row r="93" spans="1:4" x14ac:dyDescent="0.25">
      <c r="A93" t="s">
        <v>108</v>
      </c>
      <c r="B93">
        <v>0.28999999999999998</v>
      </c>
      <c r="C93" t="s">
        <v>45</v>
      </c>
      <c r="D93" t="s">
        <v>446</v>
      </c>
    </row>
    <row r="94" spans="1:4" x14ac:dyDescent="0.25">
      <c r="A94" t="s">
        <v>108</v>
      </c>
      <c r="B94">
        <v>0.28999999999999998</v>
      </c>
      <c r="C94" t="s">
        <v>45</v>
      </c>
      <c r="D94" t="s">
        <v>446</v>
      </c>
    </row>
    <row r="95" spans="1:4" x14ac:dyDescent="0.25">
      <c r="A95" t="s">
        <v>108</v>
      </c>
      <c r="B95">
        <v>0.28999999999999998</v>
      </c>
      <c r="C95" t="s">
        <v>45</v>
      </c>
      <c r="D95" t="s">
        <v>446</v>
      </c>
    </row>
    <row r="96" spans="1:4" x14ac:dyDescent="0.25">
      <c r="A96" t="s">
        <v>108</v>
      </c>
      <c r="B96">
        <v>0.28999999999999998</v>
      </c>
      <c r="C96" t="s">
        <v>45</v>
      </c>
      <c r="D96" t="s">
        <v>446</v>
      </c>
    </row>
    <row r="97" spans="1:4" x14ac:dyDescent="0.25">
      <c r="A97" t="s">
        <v>108</v>
      </c>
      <c r="B97">
        <v>0.28999999999999998</v>
      </c>
      <c r="C97" t="s">
        <v>45</v>
      </c>
      <c r="D97" t="s">
        <v>446</v>
      </c>
    </row>
    <row r="98" spans="1:4" x14ac:dyDescent="0.25">
      <c r="A98" t="s">
        <v>108</v>
      </c>
      <c r="B98">
        <v>0.28999999999999998</v>
      </c>
      <c r="C98" t="s">
        <v>45</v>
      </c>
      <c r="D98" t="s">
        <v>446</v>
      </c>
    </row>
    <row r="99" spans="1:4" x14ac:dyDescent="0.25">
      <c r="A99" t="s">
        <v>108</v>
      </c>
      <c r="B99">
        <v>0.28999999999999998</v>
      </c>
      <c r="C99" t="s">
        <v>45</v>
      </c>
      <c r="D99" t="s">
        <v>446</v>
      </c>
    </row>
    <row r="100" spans="1:4" x14ac:dyDescent="0.25">
      <c r="A100" t="s">
        <v>108</v>
      </c>
      <c r="B100">
        <v>0.28999999999999998</v>
      </c>
      <c r="C100" t="s">
        <v>45</v>
      </c>
      <c r="D100" t="s">
        <v>446</v>
      </c>
    </row>
    <row r="101" spans="1:4" x14ac:dyDescent="0.25">
      <c r="A101" t="s">
        <v>108</v>
      </c>
      <c r="B101">
        <v>0.28999999999999998</v>
      </c>
      <c r="C101" t="s">
        <v>45</v>
      </c>
      <c r="D101" t="s">
        <v>446</v>
      </c>
    </row>
    <row r="102" spans="1:4" x14ac:dyDescent="0.25">
      <c r="A102" t="s">
        <v>108</v>
      </c>
      <c r="B102">
        <v>0.28999999999999998</v>
      </c>
      <c r="C102" t="s">
        <v>45</v>
      </c>
      <c r="D102" t="s">
        <v>446</v>
      </c>
    </row>
    <row r="103" spans="1:4" x14ac:dyDescent="0.25">
      <c r="A103" t="s">
        <v>108</v>
      </c>
      <c r="B103">
        <v>0.28999999999999998</v>
      </c>
      <c r="C103" t="s">
        <v>45</v>
      </c>
      <c r="D103" t="s">
        <v>446</v>
      </c>
    </row>
    <row r="104" spans="1:4" x14ac:dyDescent="0.25">
      <c r="A104" t="s">
        <v>447</v>
      </c>
      <c r="B104">
        <v>12.93</v>
      </c>
      <c r="C104" t="s">
        <v>448</v>
      </c>
      <c r="D104" t="s">
        <v>41</v>
      </c>
    </row>
    <row r="105" spans="1:4" x14ac:dyDescent="0.25">
      <c r="A105" t="s">
        <v>109</v>
      </c>
      <c r="B105">
        <v>4.79</v>
      </c>
      <c r="C105" t="s">
        <v>45</v>
      </c>
      <c r="D105" t="s">
        <v>449</v>
      </c>
    </row>
    <row r="106" spans="1:4" x14ac:dyDescent="0.25">
      <c r="A106" t="s">
        <v>450</v>
      </c>
      <c r="B106">
        <v>4.79</v>
      </c>
      <c r="C106" t="s">
        <v>45</v>
      </c>
      <c r="D106" t="s">
        <v>41</v>
      </c>
    </row>
    <row r="107" spans="1:4" x14ac:dyDescent="0.25">
      <c r="A107" t="s">
        <v>105</v>
      </c>
      <c r="B107">
        <v>0.63</v>
      </c>
      <c r="C107" t="s">
        <v>45</v>
      </c>
      <c r="D107" t="s">
        <v>451</v>
      </c>
    </row>
    <row r="108" spans="1:4" x14ac:dyDescent="0.25">
      <c r="A108" t="s">
        <v>105</v>
      </c>
      <c r="B108">
        <v>0.41</v>
      </c>
      <c r="C108" t="s">
        <v>45</v>
      </c>
      <c r="D108" t="s">
        <v>451</v>
      </c>
    </row>
    <row r="109" spans="1:4" x14ac:dyDescent="0.25">
      <c r="A109" t="s">
        <v>452</v>
      </c>
      <c r="B109">
        <v>1.04</v>
      </c>
      <c r="C109" t="s">
        <v>240</v>
      </c>
      <c r="D109" t="s">
        <v>41</v>
      </c>
    </row>
    <row r="110" spans="1:4" x14ac:dyDescent="0.25">
      <c r="A110" t="s">
        <v>453</v>
      </c>
      <c r="B110">
        <v>39.14</v>
      </c>
      <c r="C110" t="s">
        <v>454</v>
      </c>
      <c r="D110" t="s">
        <v>41</v>
      </c>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01A39-899E-41CC-BAA9-53EDA9AFDA76}">
  <sheetPr>
    <tabColor rgb="FFFFC000"/>
  </sheetPr>
  <dimension ref="A1:C76"/>
  <sheetViews>
    <sheetView topLeftCell="A43" workbookViewId="0">
      <selection activeCell="C64" sqref="C64"/>
    </sheetView>
  </sheetViews>
  <sheetFormatPr defaultRowHeight="15" x14ac:dyDescent="0.25"/>
  <cols>
    <col min="1" max="1" width="45.28515625" bestFit="1" customWidth="1"/>
    <col min="2" max="2" width="10.28515625" bestFit="1" customWidth="1"/>
    <col min="3" max="3" width="12.85546875" bestFit="1" customWidth="1"/>
  </cols>
  <sheetData>
    <row r="1" spans="1:3" x14ac:dyDescent="0.25">
      <c r="A1" t="s">
        <v>38</v>
      </c>
      <c r="B1" t="s">
        <v>39</v>
      </c>
      <c r="C1" t="s">
        <v>40</v>
      </c>
    </row>
    <row r="2" spans="1:3" x14ac:dyDescent="0.25">
      <c r="A2" t="s">
        <v>110</v>
      </c>
      <c r="B2">
        <v>2.4900000000000002</v>
      </c>
      <c r="C2" t="s">
        <v>455</v>
      </c>
    </row>
    <row r="3" spans="1:3" x14ac:dyDescent="0.25">
      <c r="A3" t="s">
        <v>111</v>
      </c>
      <c r="B3">
        <v>2.4900000000000002</v>
      </c>
      <c r="C3" t="s">
        <v>41</v>
      </c>
    </row>
    <row r="4" spans="1:3" x14ac:dyDescent="0.25">
      <c r="A4" t="s">
        <v>112</v>
      </c>
      <c r="B4">
        <v>0.05</v>
      </c>
      <c r="C4" t="s">
        <v>456</v>
      </c>
    </row>
    <row r="5" spans="1:3" x14ac:dyDescent="0.25">
      <c r="A5" t="s">
        <v>112</v>
      </c>
      <c r="B5">
        <v>0.05</v>
      </c>
      <c r="C5" t="s">
        <v>456</v>
      </c>
    </row>
    <row r="6" spans="1:3" x14ac:dyDescent="0.25">
      <c r="A6" t="s">
        <v>112</v>
      </c>
      <c r="B6">
        <v>0.05</v>
      </c>
      <c r="C6" t="s">
        <v>456</v>
      </c>
    </row>
    <row r="7" spans="1:3" x14ac:dyDescent="0.25">
      <c r="A7" t="s">
        <v>112</v>
      </c>
      <c r="B7">
        <v>0.05</v>
      </c>
      <c r="C7" t="s">
        <v>456</v>
      </c>
    </row>
    <row r="8" spans="1:3" x14ac:dyDescent="0.25">
      <c r="A8" t="s">
        <v>112</v>
      </c>
      <c r="B8">
        <v>0.05</v>
      </c>
      <c r="C8" t="s">
        <v>456</v>
      </c>
    </row>
    <row r="9" spans="1:3" x14ac:dyDescent="0.25">
      <c r="A9" t="s">
        <v>112</v>
      </c>
      <c r="B9">
        <v>0.05</v>
      </c>
      <c r="C9" t="s">
        <v>456</v>
      </c>
    </row>
    <row r="10" spans="1:3" x14ac:dyDescent="0.25">
      <c r="A10" t="s">
        <v>112</v>
      </c>
      <c r="B10">
        <v>0.05</v>
      </c>
      <c r="C10" t="s">
        <v>456</v>
      </c>
    </row>
    <row r="11" spans="1:3" x14ac:dyDescent="0.25">
      <c r="A11" t="s">
        <v>112</v>
      </c>
      <c r="B11">
        <v>0.05</v>
      </c>
      <c r="C11" t="s">
        <v>456</v>
      </c>
    </row>
    <row r="12" spans="1:3" x14ac:dyDescent="0.25">
      <c r="A12" t="s">
        <v>112</v>
      </c>
      <c r="B12">
        <v>0.05</v>
      </c>
      <c r="C12" t="s">
        <v>456</v>
      </c>
    </row>
    <row r="13" spans="1:3" x14ac:dyDescent="0.25">
      <c r="A13" t="s">
        <v>112</v>
      </c>
      <c r="B13">
        <v>0.05</v>
      </c>
      <c r="C13" t="s">
        <v>456</v>
      </c>
    </row>
    <row r="14" spans="1:3" x14ac:dyDescent="0.25">
      <c r="A14" t="s">
        <v>112</v>
      </c>
      <c r="B14">
        <v>0.05</v>
      </c>
      <c r="C14" t="s">
        <v>456</v>
      </c>
    </row>
    <row r="15" spans="1:3" x14ac:dyDescent="0.25">
      <c r="A15" t="s">
        <v>112</v>
      </c>
      <c r="B15">
        <v>0.05</v>
      </c>
      <c r="C15" t="s">
        <v>456</v>
      </c>
    </row>
    <row r="16" spans="1:3" x14ac:dyDescent="0.25">
      <c r="A16" t="s">
        <v>112</v>
      </c>
      <c r="B16">
        <v>0.05</v>
      </c>
      <c r="C16" t="s">
        <v>456</v>
      </c>
    </row>
    <row r="17" spans="1:3" x14ac:dyDescent="0.25">
      <c r="A17" t="s">
        <v>112</v>
      </c>
      <c r="B17">
        <v>0.05</v>
      </c>
      <c r="C17" t="s">
        <v>456</v>
      </c>
    </row>
    <row r="18" spans="1:3" x14ac:dyDescent="0.25">
      <c r="A18" t="s">
        <v>112</v>
      </c>
      <c r="B18">
        <v>0.05</v>
      </c>
      <c r="C18" t="s">
        <v>456</v>
      </c>
    </row>
    <row r="19" spans="1:3" x14ac:dyDescent="0.25">
      <c r="A19" t="s">
        <v>112</v>
      </c>
      <c r="B19">
        <v>0.05</v>
      </c>
      <c r="C19" t="s">
        <v>456</v>
      </c>
    </row>
    <row r="20" spans="1:3" x14ac:dyDescent="0.25">
      <c r="A20" t="s">
        <v>112</v>
      </c>
      <c r="B20">
        <v>0.05</v>
      </c>
      <c r="C20" t="s">
        <v>456</v>
      </c>
    </row>
    <row r="21" spans="1:3" x14ac:dyDescent="0.25">
      <c r="A21" t="s">
        <v>112</v>
      </c>
      <c r="B21">
        <v>0.05</v>
      </c>
      <c r="C21" t="s">
        <v>456</v>
      </c>
    </row>
    <row r="22" spans="1:3" x14ac:dyDescent="0.25">
      <c r="A22" t="s">
        <v>112</v>
      </c>
      <c r="B22">
        <v>0.05</v>
      </c>
      <c r="C22" t="s">
        <v>456</v>
      </c>
    </row>
    <row r="23" spans="1:3" x14ac:dyDescent="0.25">
      <c r="A23" t="s">
        <v>112</v>
      </c>
      <c r="B23">
        <v>0.05</v>
      </c>
      <c r="C23" t="s">
        <v>456</v>
      </c>
    </row>
    <row r="24" spans="1:3" x14ac:dyDescent="0.25">
      <c r="A24" t="s">
        <v>112</v>
      </c>
      <c r="B24">
        <v>0.05</v>
      </c>
      <c r="C24" t="s">
        <v>456</v>
      </c>
    </row>
    <row r="25" spans="1:3" x14ac:dyDescent="0.25">
      <c r="A25" t="s">
        <v>112</v>
      </c>
      <c r="B25">
        <v>0.05</v>
      </c>
      <c r="C25" t="s">
        <v>456</v>
      </c>
    </row>
    <row r="26" spans="1:3" x14ac:dyDescent="0.25">
      <c r="A26" t="s">
        <v>112</v>
      </c>
      <c r="B26">
        <v>0.05</v>
      </c>
      <c r="C26" t="s">
        <v>456</v>
      </c>
    </row>
    <row r="27" spans="1:3" x14ac:dyDescent="0.25">
      <c r="A27" t="s">
        <v>112</v>
      </c>
      <c r="B27">
        <v>0.05</v>
      </c>
      <c r="C27" t="s">
        <v>456</v>
      </c>
    </row>
    <row r="28" spans="1:3" x14ac:dyDescent="0.25">
      <c r="A28" t="s">
        <v>112</v>
      </c>
      <c r="B28">
        <v>0.05</v>
      </c>
      <c r="C28" t="s">
        <v>456</v>
      </c>
    </row>
    <row r="29" spans="1:3" x14ac:dyDescent="0.25">
      <c r="A29" t="s">
        <v>112</v>
      </c>
      <c r="B29">
        <v>0.05</v>
      </c>
      <c r="C29" t="s">
        <v>456</v>
      </c>
    </row>
    <row r="30" spans="1:3" x14ac:dyDescent="0.25">
      <c r="A30" t="s">
        <v>112</v>
      </c>
      <c r="B30">
        <v>0.05</v>
      </c>
      <c r="C30" t="s">
        <v>456</v>
      </c>
    </row>
    <row r="31" spans="1:3" x14ac:dyDescent="0.25">
      <c r="A31" t="s">
        <v>112</v>
      </c>
      <c r="B31">
        <v>0.05</v>
      </c>
      <c r="C31" t="s">
        <v>456</v>
      </c>
    </row>
    <row r="32" spans="1:3" x14ac:dyDescent="0.25">
      <c r="A32" t="s">
        <v>112</v>
      </c>
      <c r="B32">
        <v>0.05</v>
      </c>
      <c r="C32" t="s">
        <v>456</v>
      </c>
    </row>
    <row r="33" spans="1:3" x14ac:dyDescent="0.25">
      <c r="A33" t="s">
        <v>112</v>
      </c>
      <c r="B33">
        <v>0.05</v>
      </c>
      <c r="C33" t="s">
        <v>456</v>
      </c>
    </row>
    <row r="34" spans="1:3" x14ac:dyDescent="0.25">
      <c r="A34" t="s">
        <v>112</v>
      </c>
      <c r="B34">
        <v>0.05</v>
      </c>
      <c r="C34" t="s">
        <v>456</v>
      </c>
    </row>
    <row r="35" spans="1:3" x14ac:dyDescent="0.25">
      <c r="A35" t="s">
        <v>112</v>
      </c>
      <c r="B35">
        <v>0.05</v>
      </c>
      <c r="C35" t="s">
        <v>456</v>
      </c>
    </row>
    <row r="36" spans="1:3" x14ac:dyDescent="0.25">
      <c r="A36" t="s">
        <v>112</v>
      </c>
      <c r="B36">
        <v>0.05</v>
      </c>
      <c r="C36" t="s">
        <v>456</v>
      </c>
    </row>
    <row r="37" spans="1:3" x14ac:dyDescent="0.25">
      <c r="A37" t="s">
        <v>112</v>
      </c>
      <c r="B37">
        <v>0.05</v>
      </c>
      <c r="C37" t="s">
        <v>456</v>
      </c>
    </row>
    <row r="38" spans="1:3" x14ac:dyDescent="0.25">
      <c r="A38" t="s">
        <v>112</v>
      </c>
      <c r="B38">
        <v>0.05</v>
      </c>
      <c r="C38" t="s">
        <v>456</v>
      </c>
    </row>
    <row r="39" spans="1:3" x14ac:dyDescent="0.25">
      <c r="A39" t="s">
        <v>112</v>
      </c>
      <c r="B39">
        <v>0.05</v>
      </c>
      <c r="C39" t="s">
        <v>456</v>
      </c>
    </row>
    <row r="40" spans="1:3" x14ac:dyDescent="0.25">
      <c r="A40" t="s">
        <v>112</v>
      </c>
      <c r="B40">
        <v>0.05</v>
      </c>
      <c r="C40" t="s">
        <v>456</v>
      </c>
    </row>
    <row r="41" spans="1:3" x14ac:dyDescent="0.25">
      <c r="A41" t="s">
        <v>112</v>
      </c>
      <c r="B41">
        <v>0.05</v>
      </c>
      <c r="C41" t="s">
        <v>456</v>
      </c>
    </row>
    <row r="42" spans="1:3" x14ac:dyDescent="0.25">
      <c r="A42" t="s">
        <v>112</v>
      </c>
      <c r="B42">
        <v>0.05</v>
      </c>
      <c r="C42" t="s">
        <v>456</v>
      </c>
    </row>
    <row r="43" spans="1:3" x14ac:dyDescent="0.25">
      <c r="A43" t="s">
        <v>112</v>
      </c>
      <c r="B43">
        <v>0.05</v>
      </c>
      <c r="C43" t="s">
        <v>456</v>
      </c>
    </row>
    <row r="44" spans="1:3" x14ac:dyDescent="0.25">
      <c r="A44" t="s">
        <v>112</v>
      </c>
      <c r="B44">
        <v>0.05</v>
      </c>
      <c r="C44" t="s">
        <v>456</v>
      </c>
    </row>
    <row r="45" spans="1:3" x14ac:dyDescent="0.25">
      <c r="A45" t="s">
        <v>112</v>
      </c>
      <c r="B45">
        <v>0.05</v>
      </c>
      <c r="C45" t="s">
        <v>456</v>
      </c>
    </row>
    <row r="46" spans="1:3" x14ac:dyDescent="0.25">
      <c r="A46" t="s">
        <v>112</v>
      </c>
      <c r="B46">
        <v>0.05</v>
      </c>
      <c r="C46" t="s">
        <v>456</v>
      </c>
    </row>
    <row r="47" spans="1:3" x14ac:dyDescent="0.25">
      <c r="A47" t="s">
        <v>112</v>
      </c>
      <c r="B47">
        <v>0.05</v>
      </c>
      <c r="C47" t="s">
        <v>456</v>
      </c>
    </row>
    <row r="48" spans="1:3" x14ac:dyDescent="0.25">
      <c r="A48" t="s">
        <v>112</v>
      </c>
      <c r="B48">
        <v>0.05</v>
      </c>
      <c r="C48" t="s">
        <v>456</v>
      </c>
    </row>
    <row r="49" spans="1:3" x14ac:dyDescent="0.25">
      <c r="A49" t="s">
        <v>112</v>
      </c>
      <c r="B49">
        <v>0.05</v>
      </c>
      <c r="C49" t="s">
        <v>456</v>
      </c>
    </row>
    <row r="50" spans="1:3" x14ac:dyDescent="0.25">
      <c r="A50" t="s">
        <v>112</v>
      </c>
      <c r="B50">
        <v>0.05</v>
      </c>
      <c r="C50" t="s">
        <v>456</v>
      </c>
    </row>
    <row r="51" spans="1:3" x14ac:dyDescent="0.25">
      <c r="A51" t="s">
        <v>112</v>
      </c>
      <c r="B51">
        <v>0.05</v>
      </c>
      <c r="C51" t="s">
        <v>456</v>
      </c>
    </row>
    <row r="52" spans="1:3" x14ac:dyDescent="0.25">
      <c r="A52" t="s">
        <v>112</v>
      </c>
      <c r="B52">
        <v>0.05</v>
      </c>
      <c r="C52" t="s">
        <v>456</v>
      </c>
    </row>
    <row r="53" spans="1:3" x14ac:dyDescent="0.25">
      <c r="A53" t="s">
        <v>112</v>
      </c>
      <c r="B53">
        <v>0.05</v>
      </c>
      <c r="C53" t="s">
        <v>456</v>
      </c>
    </row>
    <row r="54" spans="1:3" x14ac:dyDescent="0.25">
      <c r="A54" t="s">
        <v>112</v>
      </c>
      <c r="B54">
        <v>0.05</v>
      </c>
      <c r="C54" t="s">
        <v>456</v>
      </c>
    </row>
    <row r="55" spans="1:3" x14ac:dyDescent="0.25">
      <c r="A55" t="s">
        <v>112</v>
      </c>
      <c r="B55">
        <v>0.05</v>
      </c>
      <c r="C55" t="s">
        <v>456</v>
      </c>
    </row>
    <row r="56" spans="1:3" x14ac:dyDescent="0.25">
      <c r="A56" t="s">
        <v>112</v>
      </c>
      <c r="B56">
        <v>0.05</v>
      </c>
      <c r="C56" t="s">
        <v>456</v>
      </c>
    </row>
    <row r="57" spans="1:3" x14ac:dyDescent="0.25">
      <c r="A57" t="s">
        <v>112</v>
      </c>
      <c r="B57">
        <v>0.05</v>
      </c>
      <c r="C57" t="s">
        <v>456</v>
      </c>
    </row>
    <row r="58" spans="1:3" x14ac:dyDescent="0.25">
      <c r="A58" t="s">
        <v>112</v>
      </c>
      <c r="B58">
        <v>0.05</v>
      </c>
      <c r="C58" t="s">
        <v>456</v>
      </c>
    </row>
    <row r="59" spans="1:3" x14ac:dyDescent="0.25">
      <c r="A59" t="s">
        <v>112</v>
      </c>
      <c r="B59">
        <v>0.05</v>
      </c>
      <c r="C59" t="s">
        <v>456</v>
      </c>
    </row>
    <row r="60" spans="1:3" x14ac:dyDescent="0.25">
      <c r="A60" t="s">
        <v>112</v>
      </c>
      <c r="B60">
        <v>0.05</v>
      </c>
      <c r="C60" t="s">
        <v>456</v>
      </c>
    </row>
    <row r="61" spans="1:3" x14ac:dyDescent="0.25">
      <c r="A61" t="s">
        <v>112</v>
      </c>
      <c r="B61">
        <v>0.05</v>
      </c>
      <c r="C61" t="s">
        <v>456</v>
      </c>
    </row>
    <row r="62" spans="1:3" x14ac:dyDescent="0.25">
      <c r="A62" t="s">
        <v>112</v>
      </c>
      <c r="B62">
        <v>0.05</v>
      </c>
      <c r="C62" t="s">
        <v>456</v>
      </c>
    </row>
    <row r="63" spans="1:3" x14ac:dyDescent="0.25">
      <c r="A63" t="s">
        <v>112</v>
      </c>
      <c r="B63">
        <v>0.05</v>
      </c>
      <c r="C63" t="s">
        <v>456</v>
      </c>
    </row>
    <row r="64" spans="1:3" x14ac:dyDescent="0.25">
      <c r="A64" t="s">
        <v>113</v>
      </c>
      <c r="B64">
        <v>2.93</v>
      </c>
      <c r="C64" t="s">
        <v>41</v>
      </c>
    </row>
    <row r="65" spans="1:3" x14ac:dyDescent="0.25">
      <c r="A65" t="s">
        <v>114</v>
      </c>
      <c r="B65">
        <v>0.89</v>
      </c>
      <c r="C65" t="s">
        <v>457</v>
      </c>
    </row>
    <row r="66" spans="1:3" x14ac:dyDescent="0.25">
      <c r="A66" t="s">
        <v>114</v>
      </c>
      <c r="B66">
        <v>0.89</v>
      </c>
      <c r="C66" t="s">
        <v>457</v>
      </c>
    </row>
    <row r="67" spans="1:3" x14ac:dyDescent="0.25">
      <c r="A67" t="s">
        <v>115</v>
      </c>
      <c r="B67">
        <v>1.78</v>
      </c>
      <c r="C67" t="s">
        <v>41</v>
      </c>
    </row>
    <row r="68" spans="1:3" x14ac:dyDescent="0.25">
      <c r="A68" t="s">
        <v>116</v>
      </c>
      <c r="B68">
        <v>1.04</v>
      </c>
      <c r="C68" t="s">
        <v>458</v>
      </c>
    </row>
    <row r="69" spans="1:3" x14ac:dyDescent="0.25">
      <c r="A69" t="s">
        <v>116</v>
      </c>
      <c r="B69">
        <v>1.04</v>
      </c>
      <c r="C69" t="s">
        <v>458</v>
      </c>
    </row>
    <row r="70" spans="1:3" x14ac:dyDescent="0.25">
      <c r="A70" t="s">
        <v>116</v>
      </c>
      <c r="B70">
        <v>1.04</v>
      </c>
      <c r="C70" t="s">
        <v>458</v>
      </c>
    </row>
    <row r="71" spans="1:3" x14ac:dyDescent="0.25">
      <c r="A71" t="s">
        <v>116</v>
      </c>
      <c r="B71">
        <v>1.04</v>
      </c>
      <c r="C71" t="s">
        <v>458</v>
      </c>
    </row>
    <row r="72" spans="1:3" x14ac:dyDescent="0.25">
      <c r="A72" t="s">
        <v>117</v>
      </c>
      <c r="B72">
        <v>4.17</v>
      </c>
      <c r="C72" t="s">
        <v>41</v>
      </c>
    </row>
    <row r="73" spans="1:3" x14ac:dyDescent="0.25">
      <c r="A73" t="s">
        <v>118</v>
      </c>
      <c r="B73">
        <v>4.62</v>
      </c>
      <c r="C73" t="s">
        <v>459</v>
      </c>
    </row>
    <row r="74" spans="1:3" x14ac:dyDescent="0.25">
      <c r="A74" t="s">
        <v>118</v>
      </c>
      <c r="B74">
        <v>4.62</v>
      </c>
      <c r="C74" t="s">
        <v>459</v>
      </c>
    </row>
    <row r="75" spans="1:3" x14ac:dyDescent="0.25">
      <c r="A75" t="s">
        <v>119</v>
      </c>
      <c r="B75">
        <v>9.24</v>
      </c>
      <c r="C75" t="s">
        <v>41</v>
      </c>
    </row>
    <row r="76" spans="1:3" x14ac:dyDescent="0.25">
      <c r="A76" t="s">
        <v>120</v>
      </c>
      <c r="B76">
        <v>20.62</v>
      </c>
      <c r="C76" t="s">
        <v>41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291E7-B416-4C4F-87B6-6700C000F78E}">
  <sheetPr>
    <tabColor theme="0" tint="-0.34998626667073579"/>
  </sheetPr>
  <dimension ref="A1:C141"/>
  <sheetViews>
    <sheetView workbookViewId="0">
      <selection activeCell="A18" sqref="A18"/>
    </sheetView>
  </sheetViews>
  <sheetFormatPr defaultRowHeight="15" x14ac:dyDescent="0.25"/>
  <cols>
    <col min="1" max="1" width="32.85546875" bestFit="1" customWidth="1"/>
    <col min="2" max="2" width="10.28515625" bestFit="1" customWidth="1"/>
    <col min="3" max="3" width="10.42578125" bestFit="1" customWidth="1"/>
    <col min="4" max="4" width="13.7109375" bestFit="1" customWidth="1"/>
    <col min="5" max="5" width="29.140625" bestFit="1" customWidth="1"/>
    <col min="6" max="7" width="11.140625" bestFit="1" customWidth="1"/>
  </cols>
  <sheetData>
    <row r="1" spans="1:3" x14ac:dyDescent="0.25">
      <c r="A1" t="s">
        <v>38</v>
      </c>
      <c r="B1" t="s">
        <v>39</v>
      </c>
      <c r="C1" t="s">
        <v>103</v>
      </c>
    </row>
    <row r="2" spans="1:3" x14ac:dyDescent="0.25">
      <c r="A2" t="s">
        <v>194</v>
      </c>
      <c r="B2">
        <v>9.99</v>
      </c>
      <c r="C2" t="s">
        <v>308</v>
      </c>
    </row>
    <row r="3" spans="1:3" x14ac:dyDescent="0.25">
      <c r="A3" t="s">
        <v>194</v>
      </c>
      <c r="B3">
        <v>3.46</v>
      </c>
      <c r="C3" t="s">
        <v>309</v>
      </c>
    </row>
    <row r="4" spans="1:3" x14ac:dyDescent="0.25">
      <c r="A4" t="s">
        <v>194</v>
      </c>
      <c r="B4">
        <v>17.2</v>
      </c>
      <c r="C4" t="s">
        <v>310</v>
      </c>
    </row>
    <row r="5" spans="1:3" x14ac:dyDescent="0.25">
      <c r="A5" t="s">
        <v>194</v>
      </c>
      <c r="B5">
        <v>3.52</v>
      </c>
      <c r="C5" t="s">
        <v>311</v>
      </c>
    </row>
    <row r="6" spans="1:3" x14ac:dyDescent="0.25">
      <c r="A6" t="s">
        <v>194</v>
      </c>
      <c r="B6">
        <v>0.46</v>
      </c>
      <c r="C6" t="s">
        <v>312</v>
      </c>
    </row>
    <row r="7" spans="1:3" x14ac:dyDescent="0.25">
      <c r="A7" t="s">
        <v>194</v>
      </c>
      <c r="B7">
        <v>1.47</v>
      </c>
      <c r="C7" t="s">
        <v>313</v>
      </c>
    </row>
    <row r="8" spans="1:3" x14ac:dyDescent="0.25">
      <c r="A8" t="s">
        <v>194</v>
      </c>
      <c r="B8">
        <v>3.13</v>
      </c>
      <c r="C8" t="s">
        <v>314</v>
      </c>
    </row>
    <row r="9" spans="1:3" x14ac:dyDescent="0.25">
      <c r="A9" t="s">
        <v>194</v>
      </c>
      <c r="B9">
        <v>3.29</v>
      </c>
      <c r="C9" t="s">
        <v>315</v>
      </c>
    </row>
    <row r="10" spans="1:3" x14ac:dyDescent="0.25">
      <c r="A10" t="s">
        <v>194</v>
      </c>
      <c r="B10">
        <v>3.03</v>
      </c>
      <c r="C10" t="s">
        <v>316</v>
      </c>
    </row>
    <row r="11" spans="1:3" x14ac:dyDescent="0.25">
      <c r="A11" t="s">
        <v>194</v>
      </c>
      <c r="B11">
        <v>1.81</v>
      </c>
      <c r="C11" t="s">
        <v>317</v>
      </c>
    </row>
    <row r="12" spans="1:3" x14ac:dyDescent="0.25">
      <c r="A12" t="s">
        <v>194</v>
      </c>
      <c r="B12">
        <v>1.1499999999999999</v>
      </c>
      <c r="C12" t="s">
        <v>318</v>
      </c>
    </row>
    <row r="13" spans="1:3" x14ac:dyDescent="0.25">
      <c r="A13" t="s">
        <v>194</v>
      </c>
      <c r="B13">
        <v>1.7</v>
      </c>
      <c r="C13" t="s">
        <v>319</v>
      </c>
    </row>
    <row r="14" spans="1:3" x14ac:dyDescent="0.25">
      <c r="A14" t="s">
        <v>194</v>
      </c>
      <c r="B14">
        <v>3.03</v>
      </c>
      <c r="C14" t="s">
        <v>316</v>
      </c>
    </row>
    <row r="15" spans="1:3" x14ac:dyDescent="0.25">
      <c r="A15" t="s">
        <v>194</v>
      </c>
      <c r="B15">
        <v>1.64</v>
      </c>
      <c r="C15" t="s">
        <v>320</v>
      </c>
    </row>
    <row r="16" spans="1:3" x14ac:dyDescent="0.25">
      <c r="A16" t="s">
        <v>194</v>
      </c>
      <c r="B16">
        <v>3.03</v>
      </c>
      <c r="C16" t="s">
        <v>316</v>
      </c>
    </row>
    <row r="17" spans="1:3" x14ac:dyDescent="0.25">
      <c r="A17" t="s">
        <v>194</v>
      </c>
      <c r="B17">
        <v>3.29</v>
      </c>
      <c r="C17" t="s">
        <v>315</v>
      </c>
    </row>
    <row r="18" spans="1:3" x14ac:dyDescent="0.25">
      <c r="A18" t="s">
        <v>194</v>
      </c>
      <c r="B18">
        <v>7.61</v>
      </c>
      <c r="C18" t="s">
        <v>321</v>
      </c>
    </row>
    <row r="19" spans="1:3" x14ac:dyDescent="0.25">
      <c r="A19" t="s">
        <v>194</v>
      </c>
      <c r="B19">
        <v>1.65</v>
      </c>
      <c r="C19" t="s">
        <v>322</v>
      </c>
    </row>
    <row r="20" spans="1:3" x14ac:dyDescent="0.25">
      <c r="A20" t="s">
        <v>194</v>
      </c>
      <c r="B20">
        <v>7.74</v>
      </c>
      <c r="C20" t="s">
        <v>323</v>
      </c>
    </row>
    <row r="21" spans="1:3" x14ac:dyDescent="0.25">
      <c r="A21" t="s">
        <v>194</v>
      </c>
      <c r="B21">
        <v>1.65</v>
      </c>
      <c r="C21" t="s">
        <v>322</v>
      </c>
    </row>
    <row r="22" spans="1:3" x14ac:dyDescent="0.25">
      <c r="A22" t="s">
        <v>194</v>
      </c>
      <c r="B22">
        <v>11.37</v>
      </c>
      <c r="C22" t="s">
        <v>324</v>
      </c>
    </row>
    <row r="23" spans="1:3" x14ac:dyDescent="0.25">
      <c r="A23" t="s">
        <v>194</v>
      </c>
      <c r="B23">
        <v>2.38</v>
      </c>
      <c r="C23" t="s">
        <v>325</v>
      </c>
    </row>
    <row r="24" spans="1:3" x14ac:dyDescent="0.25">
      <c r="A24" t="s">
        <v>194</v>
      </c>
      <c r="B24">
        <v>11.4</v>
      </c>
      <c r="C24" t="s">
        <v>326</v>
      </c>
    </row>
    <row r="25" spans="1:3" x14ac:dyDescent="0.25">
      <c r="A25" t="s">
        <v>194</v>
      </c>
      <c r="B25">
        <v>2.38</v>
      </c>
      <c r="C25" t="s">
        <v>325</v>
      </c>
    </row>
    <row r="26" spans="1:3" x14ac:dyDescent="0.25">
      <c r="A26" t="s">
        <v>194</v>
      </c>
      <c r="B26">
        <v>3.07</v>
      </c>
      <c r="C26" t="s">
        <v>327</v>
      </c>
    </row>
    <row r="27" spans="1:3" x14ac:dyDescent="0.25">
      <c r="A27" t="s">
        <v>194</v>
      </c>
      <c r="B27">
        <v>2.7</v>
      </c>
      <c r="C27" t="s">
        <v>328</v>
      </c>
    </row>
    <row r="28" spans="1:3" x14ac:dyDescent="0.25">
      <c r="A28" t="s">
        <v>194</v>
      </c>
      <c r="B28">
        <v>3.45</v>
      </c>
      <c r="C28" t="s">
        <v>329</v>
      </c>
    </row>
    <row r="29" spans="1:3" x14ac:dyDescent="0.25">
      <c r="A29" t="s">
        <v>194</v>
      </c>
      <c r="B29">
        <v>2.73</v>
      </c>
      <c r="C29" t="s">
        <v>330</v>
      </c>
    </row>
    <row r="30" spans="1:3" x14ac:dyDescent="0.25">
      <c r="A30" t="s">
        <v>194</v>
      </c>
      <c r="B30">
        <v>3.89</v>
      </c>
      <c r="C30" t="s">
        <v>331</v>
      </c>
    </row>
    <row r="31" spans="1:3" x14ac:dyDescent="0.25">
      <c r="A31" t="s">
        <v>194</v>
      </c>
      <c r="B31">
        <v>4.84</v>
      </c>
      <c r="C31" t="s">
        <v>332</v>
      </c>
    </row>
    <row r="32" spans="1:3" x14ac:dyDescent="0.25">
      <c r="A32" t="s">
        <v>194</v>
      </c>
      <c r="B32">
        <v>4.96</v>
      </c>
      <c r="C32" t="s">
        <v>333</v>
      </c>
    </row>
    <row r="33" spans="1:3" x14ac:dyDescent="0.25">
      <c r="A33" t="s">
        <v>194</v>
      </c>
      <c r="B33">
        <v>3.73</v>
      </c>
      <c r="C33" t="s">
        <v>334</v>
      </c>
    </row>
    <row r="34" spans="1:3" x14ac:dyDescent="0.25">
      <c r="A34" t="s">
        <v>194</v>
      </c>
      <c r="B34">
        <v>4.54</v>
      </c>
      <c r="C34" t="s">
        <v>335</v>
      </c>
    </row>
    <row r="35" spans="1:3" x14ac:dyDescent="0.25">
      <c r="A35" t="s">
        <v>194</v>
      </c>
      <c r="B35">
        <v>5.92</v>
      </c>
      <c r="C35" t="s">
        <v>336</v>
      </c>
    </row>
    <row r="36" spans="1:3" x14ac:dyDescent="0.25">
      <c r="A36" t="s">
        <v>194</v>
      </c>
      <c r="B36">
        <v>4.22</v>
      </c>
      <c r="C36" t="s">
        <v>337</v>
      </c>
    </row>
    <row r="37" spans="1:3" x14ac:dyDescent="0.25">
      <c r="A37" t="s">
        <v>194</v>
      </c>
      <c r="B37">
        <v>2.7</v>
      </c>
      <c r="C37" t="s">
        <v>338</v>
      </c>
    </row>
    <row r="38" spans="1:3" x14ac:dyDescent="0.25">
      <c r="A38" t="s">
        <v>194</v>
      </c>
      <c r="B38">
        <v>3.1</v>
      </c>
      <c r="C38" t="s">
        <v>339</v>
      </c>
    </row>
    <row r="39" spans="1:3" x14ac:dyDescent="0.25">
      <c r="A39" t="s">
        <v>194</v>
      </c>
      <c r="B39">
        <v>3.24</v>
      </c>
      <c r="C39" t="s">
        <v>340</v>
      </c>
    </row>
    <row r="40" spans="1:3" x14ac:dyDescent="0.25">
      <c r="A40" t="s">
        <v>194</v>
      </c>
      <c r="B40">
        <v>2.59</v>
      </c>
      <c r="C40" t="s">
        <v>341</v>
      </c>
    </row>
    <row r="41" spans="1:3" x14ac:dyDescent="0.25">
      <c r="A41" t="s">
        <v>194</v>
      </c>
      <c r="B41">
        <v>2.7</v>
      </c>
      <c r="C41" t="s">
        <v>338</v>
      </c>
    </row>
    <row r="42" spans="1:3" x14ac:dyDescent="0.25">
      <c r="A42" t="s">
        <v>194</v>
      </c>
      <c r="B42">
        <v>3.24</v>
      </c>
      <c r="C42" t="s">
        <v>342</v>
      </c>
    </row>
    <row r="43" spans="1:3" x14ac:dyDescent="0.25">
      <c r="A43" t="s">
        <v>194</v>
      </c>
      <c r="B43">
        <v>2.48</v>
      </c>
      <c r="C43" t="s">
        <v>343</v>
      </c>
    </row>
    <row r="44" spans="1:3" x14ac:dyDescent="0.25">
      <c r="A44" t="s">
        <v>194</v>
      </c>
      <c r="B44">
        <v>3.44</v>
      </c>
      <c r="C44" t="s">
        <v>344</v>
      </c>
    </row>
    <row r="45" spans="1:3" x14ac:dyDescent="0.25">
      <c r="A45" t="s">
        <v>194</v>
      </c>
      <c r="B45">
        <v>2.7</v>
      </c>
      <c r="C45" t="s">
        <v>338</v>
      </c>
    </row>
    <row r="46" spans="1:3" x14ac:dyDescent="0.25">
      <c r="A46" t="s">
        <v>194</v>
      </c>
      <c r="B46">
        <v>1.45</v>
      </c>
      <c r="C46" t="s">
        <v>345</v>
      </c>
    </row>
    <row r="47" spans="1:3" x14ac:dyDescent="0.25">
      <c r="A47" t="s">
        <v>194</v>
      </c>
      <c r="B47">
        <v>1.7</v>
      </c>
      <c r="C47" t="s">
        <v>346</v>
      </c>
    </row>
    <row r="48" spans="1:3" x14ac:dyDescent="0.25">
      <c r="A48" t="s">
        <v>194</v>
      </c>
      <c r="B48">
        <v>1.48</v>
      </c>
      <c r="C48" t="s">
        <v>347</v>
      </c>
    </row>
    <row r="49" spans="1:3" x14ac:dyDescent="0.25">
      <c r="A49" t="s">
        <v>194</v>
      </c>
      <c r="B49">
        <v>1.29</v>
      </c>
      <c r="C49" t="s">
        <v>348</v>
      </c>
    </row>
    <row r="50" spans="1:3" x14ac:dyDescent="0.25">
      <c r="A50" t="s">
        <v>194</v>
      </c>
      <c r="B50">
        <v>3.29</v>
      </c>
      <c r="C50" t="s">
        <v>315</v>
      </c>
    </row>
    <row r="51" spans="1:3" x14ac:dyDescent="0.25">
      <c r="A51" t="s">
        <v>194</v>
      </c>
      <c r="B51">
        <v>3.45</v>
      </c>
      <c r="C51" t="s">
        <v>329</v>
      </c>
    </row>
    <row r="52" spans="1:3" x14ac:dyDescent="0.25">
      <c r="A52" t="s">
        <v>194</v>
      </c>
      <c r="B52">
        <v>1.17</v>
      </c>
      <c r="C52" t="s">
        <v>349</v>
      </c>
    </row>
    <row r="53" spans="1:3" x14ac:dyDescent="0.25">
      <c r="A53" t="s">
        <v>194</v>
      </c>
      <c r="B53">
        <v>0.99</v>
      </c>
      <c r="C53" t="s">
        <v>350</v>
      </c>
    </row>
    <row r="54" spans="1:3" x14ac:dyDescent="0.25">
      <c r="A54" t="s">
        <v>194</v>
      </c>
      <c r="B54">
        <v>1.31</v>
      </c>
      <c r="C54" t="s">
        <v>351</v>
      </c>
    </row>
    <row r="55" spans="1:3" x14ac:dyDescent="0.25">
      <c r="A55" t="s">
        <v>194</v>
      </c>
      <c r="B55">
        <v>1.31</v>
      </c>
      <c r="C55" t="s">
        <v>351</v>
      </c>
    </row>
    <row r="56" spans="1:3" x14ac:dyDescent="0.25">
      <c r="A56" t="s">
        <v>194</v>
      </c>
      <c r="B56">
        <v>3.29</v>
      </c>
      <c r="C56" t="s">
        <v>315</v>
      </c>
    </row>
    <row r="57" spans="1:3" x14ac:dyDescent="0.25">
      <c r="A57" t="s">
        <v>194</v>
      </c>
      <c r="B57">
        <v>1.1599999999999999</v>
      </c>
      <c r="C57" t="s">
        <v>352</v>
      </c>
    </row>
    <row r="58" spans="1:3" x14ac:dyDescent="0.25">
      <c r="A58" t="s">
        <v>194</v>
      </c>
      <c r="B58">
        <v>3.44</v>
      </c>
      <c r="C58" t="s">
        <v>344</v>
      </c>
    </row>
    <row r="59" spans="1:3" x14ac:dyDescent="0.25">
      <c r="A59" t="s">
        <v>194</v>
      </c>
      <c r="B59">
        <v>1.48</v>
      </c>
      <c r="C59" t="s">
        <v>347</v>
      </c>
    </row>
    <row r="60" spans="1:3" x14ac:dyDescent="0.25">
      <c r="A60" t="s">
        <v>194</v>
      </c>
      <c r="B60">
        <v>1.48</v>
      </c>
      <c r="C60" t="s">
        <v>347</v>
      </c>
    </row>
    <row r="61" spans="1:3" x14ac:dyDescent="0.25">
      <c r="A61" t="s">
        <v>194</v>
      </c>
      <c r="B61">
        <v>4.6500000000000004</v>
      </c>
      <c r="C61" t="s">
        <v>353</v>
      </c>
    </row>
    <row r="62" spans="1:3" x14ac:dyDescent="0.25">
      <c r="A62" t="s">
        <v>194</v>
      </c>
      <c r="B62">
        <v>0.56999999999999995</v>
      </c>
      <c r="C62" t="s">
        <v>354</v>
      </c>
    </row>
    <row r="63" spans="1:3" x14ac:dyDescent="0.25">
      <c r="A63" t="s">
        <v>194</v>
      </c>
      <c r="B63">
        <v>2.98</v>
      </c>
      <c r="C63" t="s">
        <v>355</v>
      </c>
    </row>
    <row r="64" spans="1:3" x14ac:dyDescent="0.25">
      <c r="A64" t="s">
        <v>194</v>
      </c>
      <c r="B64">
        <v>1.03</v>
      </c>
      <c r="C64" t="s">
        <v>356</v>
      </c>
    </row>
    <row r="65" spans="1:3" x14ac:dyDescent="0.25">
      <c r="A65" t="s">
        <v>194</v>
      </c>
      <c r="B65">
        <v>1.82</v>
      </c>
      <c r="C65" t="s">
        <v>357</v>
      </c>
    </row>
    <row r="66" spans="1:3" x14ac:dyDescent="0.25">
      <c r="A66" t="s">
        <v>194</v>
      </c>
      <c r="B66">
        <v>1.82</v>
      </c>
      <c r="C66" t="s">
        <v>357</v>
      </c>
    </row>
    <row r="67" spans="1:3" x14ac:dyDescent="0.25">
      <c r="A67" t="s">
        <v>194</v>
      </c>
      <c r="B67">
        <v>1.53</v>
      </c>
      <c r="C67" t="s">
        <v>358</v>
      </c>
    </row>
    <row r="68" spans="1:3" x14ac:dyDescent="0.25">
      <c r="A68" t="s">
        <v>194</v>
      </c>
      <c r="B68">
        <v>3.07</v>
      </c>
      <c r="C68" t="s">
        <v>327</v>
      </c>
    </row>
    <row r="69" spans="1:3" x14ac:dyDescent="0.25">
      <c r="A69" t="s">
        <v>194</v>
      </c>
      <c r="B69">
        <v>3.07</v>
      </c>
      <c r="C69" t="s">
        <v>327</v>
      </c>
    </row>
    <row r="70" spans="1:3" x14ac:dyDescent="0.25">
      <c r="A70" t="s">
        <v>194</v>
      </c>
      <c r="B70">
        <v>2.73</v>
      </c>
      <c r="C70" t="s">
        <v>330</v>
      </c>
    </row>
    <row r="71" spans="1:3" x14ac:dyDescent="0.25">
      <c r="A71" t="s">
        <v>194</v>
      </c>
      <c r="B71">
        <v>3.18</v>
      </c>
      <c r="C71" t="s">
        <v>359</v>
      </c>
    </row>
    <row r="72" spans="1:3" x14ac:dyDescent="0.25">
      <c r="A72" t="s">
        <v>194</v>
      </c>
      <c r="B72">
        <v>2.73</v>
      </c>
      <c r="C72" t="s">
        <v>360</v>
      </c>
    </row>
    <row r="73" spans="1:3" x14ac:dyDescent="0.25">
      <c r="A73" t="s">
        <v>194</v>
      </c>
      <c r="B73">
        <v>0.75</v>
      </c>
      <c r="C73" t="s">
        <v>361</v>
      </c>
    </row>
    <row r="74" spans="1:3" x14ac:dyDescent="0.25">
      <c r="A74" t="s">
        <v>194</v>
      </c>
      <c r="B74">
        <v>0.75</v>
      </c>
      <c r="C74" t="s">
        <v>361</v>
      </c>
    </row>
    <row r="75" spans="1:3" x14ac:dyDescent="0.25">
      <c r="A75" t="s">
        <v>194</v>
      </c>
      <c r="B75">
        <v>1.2</v>
      </c>
      <c r="C75" t="s">
        <v>362</v>
      </c>
    </row>
    <row r="76" spans="1:3" x14ac:dyDescent="0.25">
      <c r="A76" t="s">
        <v>194</v>
      </c>
      <c r="B76">
        <v>1.2</v>
      </c>
      <c r="C76" t="s">
        <v>362</v>
      </c>
    </row>
    <row r="77" spans="1:3" x14ac:dyDescent="0.25">
      <c r="A77" t="s">
        <v>194</v>
      </c>
      <c r="B77">
        <v>2.86</v>
      </c>
      <c r="C77" t="s">
        <v>363</v>
      </c>
    </row>
    <row r="78" spans="1:3" x14ac:dyDescent="0.25">
      <c r="A78" t="s">
        <v>194</v>
      </c>
      <c r="B78">
        <v>3.29</v>
      </c>
      <c r="C78" t="s">
        <v>315</v>
      </c>
    </row>
    <row r="79" spans="1:3" x14ac:dyDescent="0.25">
      <c r="A79" t="s">
        <v>194</v>
      </c>
      <c r="B79">
        <v>3.01</v>
      </c>
      <c r="C79" t="s">
        <v>364</v>
      </c>
    </row>
    <row r="80" spans="1:3" x14ac:dyDescent="0.25">
      <c r="A80" t="s">
        <v>194</v>
      </c>
      <c r="B80">
        <v>3.01</v>
      </c>
      <c r="C80" t="s">
        <v>365</v>
      </c>
    </row>
    <row r="81" spans="1:3" x14ac:dyDescent="0.25">
      <c r="A81" t="s">
        <v>194</v>
      </c>
      <c r="B81">
        <v>1.1499999999999999</v>
      </c>
      <c r="C81" t="s">
        <v>366</v>
      </c>
    </row>
    <row r="82" spans="1:3" x14ac:dyDescent="0.25">
      <c r="A82" t="s">
        <v>194</v>
      </c>
      <c r="B82">
        <v>1.49</v>
      </c>
      <c r="C82" t="s">
        <v>367</v>
      </c>
    </row>
    <row r="83" spans="1:3" x14ac:dyDescent="0.25">
      <c r="A83" t="s">
        <v>194</v>
      </c>
      <c r="B83">
        <v>2.98</v>
      </c>
      <c r="C83" t="s">
        <v>368</v>
      </c>
    </row>
    <row r="84" spans="1:3" x14ac:dyDescent="0.25">
      <c r="A84" t="s">
        <v>194</v>
      </c>
      <c r="B84">
        <v>3.18</v>
      </c>
      <c r="C84" t="s">
        <v>359</v>
      </c>
    </row>
    <row r="85" spans="1:3" x14ac:dyDescent="0.25">
      <c r="A85" t="s">
        <v>194</v>
      </c>
      <c r="B85">
        <v>3.46</v>
      </c>
      <c r="C85" t="s">
        <v>369</v>
      </c>
    </row>
    <row r="86" spans="1:3" x14ac:dyDescent="0.25">
      <c r="A86" t="s">
        <v>194</v>
      </c>
      <c r="B86">
        <v>2.98</v>
      </c>
      <c r="C86" t="s">
        <v>368</v>
      </c>
    </row>
    <row r="87" spans="1:3" x14ac:dyDescent="0.25">
      <c r="A87" t="s">
        <v>194</v>
      </c>
      <c r="B87">
        <v>3.02</v>
      </c>
      <c r="C87" t="s">
        <v>370</v>
      </c>
    </row>
    <row r="88" spans="1:3" x14ac:dyDescent="0.25">
      <c r="A88" t="s">
        <v>194</v>
      </c>
      <c r="B88">
        <v>2.0699999999999998</v>
      </c>
      <c r="C88" t="s">
        <v>371</v>
      </c>
    </row>
    <row r="89" spans="1:3" x14ac:dyDescent="0.25">
      <c r="A89" t="s">
        <v>194</v>
      </c>
      <c r="B89">
        <v>0.61</v>
      </c>
      <c r="C89" t="s">
        <v>372</v>
      </c>
    </row>
    <row r="90" spans="1:3" x14ac:dyDescent="0.25">
      <c r="A90" t="s">
        <v>194</v>
      </c>
      <c r="B90">
        <v>0.61</v>
      </c>
      <c r="C90" t="s">
        <v>372</v>
      </c>
    </row>
    <row r="91" spans="1:3" x14ac:dyDescent="0.25">
      <c r="A91" t="s">
        <v>194</v>
      </c>
      <c r="B91">
        <v>2.5499999999999998</v>
      </c>
      <c r="C91" t="s">
        <v>373</v>
      </c>
    </row>
    <row r="92" spans="1:3" x14ac:dyDescent="0.25">
      <c r="A92" t="s">
        <v>194</v>
      </c>
      <c r="B92">
        <v>3.13</v>
      </c>
      <c r="C92" t="s">
        <v>314</v>
      </c>
    </row>
    <row r="93" spans="1:3" x14ac:dyDescent="0.25">
      <c r="A93" t="s">
        <v>194</v>
      </c>
      <c r="B93">
        <v>3.07</v>
      </c>
      <c r="C93" t="s">
        <v>327</v>
      </c>
    </row>
    <row r="94" spans="1:3" x14ac:dyDescent="0.25">
      <c r="A94" t="s">
        <v>194</v>
      </c>
      <c r="B94">
        <v>3.29</v>
      </c>
      <c r="C94" t="s">
        <v>315</v>
      </c>
    </row>
    <row r="95" spans="1:3" x14ac:dyDescent="0.25">
      <c r="A95" t="s">
        <v>194</v>
      </c>
      <c r="B95">
        <v>3.03</v>
      </c>
      <c r="C95" t="s">
        <v>316</v>
      </c>
    </row>
    <row r="96" spans="1:3" x14ac:dyDescent="0.25">
      <c r="A96" t="s">
        <v>194</v>
      </c>
      <c r="B96">
        <v>2.7</v>
      </c>
      <c r="C96" t="s">
        <v>328</v>
      </c>
    </row>
    <row r="97" spans="1:3" x14ac:dyDescent="0.25">
      <c r="A97" t="s">
        <v>194</v>
      </c>
      <c r="B97">
        <v>3.29</v>
      </c>
      <c r="C97" t="s">
        <v>315</v>
      </c>
    </row>
    <row r="98" spans="1:3" x14ac:dyDescent="0.25">
      <c r="A98" t="s">
        <v>194</v>
      </c>
      <c r="B98">
        <v>3.45</v>
      </c>
      <c r="C98" t="s">
        <v>329</v>
      </c>
    </row>
    <row r="99" spans="1:3" x14ac:dyDescent="0.25">
      <c r="A99" t="s">
        <v>194</v>
      </c>
      <c r="B99">
        <v>2.7</v>
      </c>
      <c r="C99" t="s">
        <v>338</v>
      </c>
    </row>
    <row r="100" spans="1:3" x14ac:dyDescent="0.25">
      <c r="A100" t="s">
        <v>194</v>
      </c>
      <c r="B100">
        <v>3.44</v>
      </c>
      <c r="C100" t="s">
        <v>344</v>
      </c>
    </row>
    <row r="101" spans="1:3" x14ac:dyDescent="0.25">
      <c r="A101" t="s">
        <v>194</v>
      </c>
      <c r="B101">
        <v>2.73</v>
      </c>
      <c r="C101" t="s">
        <v>360</v>
      </c>
    </row>
    <row r="102" spans="1:3" x14ac:dyDescent="0.25">
      <c r="A102" t="s">
        <v>194</v>
      </c>
      <c r="B102">
        <v>1.28</v>
      </c>
      <c r="C102" t="s">
        <v>374</v>
      </c>
    </row>
    <row r="103" spans="1:3" x14ac:dyDescent="0.25">
      <c r="A103" t="s">
        <v>194</v>
      </c>
      <c r="B103">
        <v>7.71</v>
      </c>
      <c r="C103" t="s">
        <v>375</v>
      </c>
    </row>
    <row r="104" spans="1:3" x14ac:dyDescent="0.25">
      <c r="A104" t="s">
        <v>194</v>
      </c>
      <c r="B104">
        <v>2.6</v>
      </c>
      <c r="C104" t="s">
        <v>376</v>
      </c>
    </row>
    <row r="105" spans="1:3" x14ac:dyDescent="0.25">
      <c r="A105" t="s">
        <v>303</v>
      </c>
      <c r="B105">
        <v>317.66000000000003</v>
      </c>
      <c r="C105" t="s">
        <v>377</v>
      </c>
    </row>
    <row r="106" spans="1:3" x14ac:dyDescent="0.25">
      <c r="A106" t="s">
        <v>41</v>
      </c>
      <c r="C106" t="s">
        <v>41</v>
      </c>
    </row>
    <row r="107" spans="1:3" x14ac:dyDescent="0.25">
      <c r="A107" t="s">
        <v>195</v>
      </c>
      <c r="B107">
        <v>7.09</v>
      </c>
      <c r="C107" t="s">
        <v>378</v>
      </c>
    </row>
    <row r="108" spans="1:3" x14ac:dyDescent="0.25">
      <c r="A108" t="s">
        <v>195</v>
      </c>
      <c r="B108">
        <v>9.8699999999999992</v>
      </c>
      <c r="C108" t="s">
        <v>379</v>
      </c>
    </row>
    <row r="109" spans="1:3" x14ac:dyDescent="0.25">
      <c r="A109" t="s">
        <v>195</v>
      </c>
      <c r="B109">
        <v>6.65</v>
      </c>
      <c r="C109" t="s">
        <v>380</v>
      </c>
    </row>
    <row r="110" spans="1:3" x14ac:dyDescent="0.25">
      <c r="A110" t="s">
        <v>195</v>
      </c>
      <c r="B110">
        <v>5.71</v>
      </c>
      <c r="C110" t="s">
        <v>381</v>
      </c>
    </row>
    <row r="111" spans="1:3" x14ac:dyDescent="0.25">
      <c r="A111" t="s">
        <v>195</v>
      </c>
      <c r="B111">
        <v>8.84</v>
      </c>
      <c r="C111" t="s">
        <v>382</v>
      </c>
    </row>
    <row r="112" spans="1:3" x14ac:dyDescent="0.25">
      <c r="A112" t="s">
        <v>195</v>
      </c>
      <c r="B112">
        <v>5.71</v>
      </c>
      <c r="C112" t="s">
        <v>381</v>
      </c>
    </row>
    <row r="113" spans="1:3" x14ac:dyDescent="0.25">
      <c r="A113" t="s">
        <v>195</v>
      </c>
      <c r="B113">
        <v>8.8000000000000007</v>
      </c>
      <c r="C113" t="s">
        <v>383</v>
      </c>
    </row>
    <row r="114" spans="1:3" x14ac:dyDescent="0.25">
      <c r="A114" t="s">
        <v>195</v>
      </c>
      <c r="B114">
        <v>5.17</v>
      </c>
      <c r="C114" t="s">
        <v>329</v>
      </c>
    </row>
    <row r="115" spans="1:3" x14ac:dyDescent="0.25">
      <c r="A115" t="s">
        <v>195</v>
      </c>
      <c r="B115">
        <v>2.17</v>
      </c>
      <c r="C115" t="s">
        <v>384</v>
      </c>
    </row>
    <row r="116" spans="1:3" x14ac:dyDescent="0.25">
      <c r="A116" t="s">
        <v>195</v>
      </c>
      <c r="B116">
        <v>29.81</v>
      </c>
      <c r="C116" t="s">
        <v>385</v>
      </c>
    </row>
    <row r="117" spans="1:3" x14ac:dyDescent="0.25">
      <c r="A117" t="s">
        <v>195</v>
      </c>
      <c r="B117">
        <v>24.35</v>
      </c>
      <c r="C117" t="s">
        <v>386</v>
      </c>
    </row>
    <row r="118" spans="1:3" x14ac:dyDescent="0.25">
      <c r="A118" t="s">
        <v>195</v>
      </c>
      <c r="B118">
        <v>30.32</v>
      </c>
      <c r="C118" t="s">
        <v>387</v>
      </c>
    </row>
    <row r="119" spans="1:3" x14ac:dyDescent="0.25">
      <c r="A119" t="s">
        <v>195</v>
      </c>
      <c r="B119">
        <v>5.2</v>
      </c>
      <c r="C119" t="s">
        <v>388</v>
      </c>
    </row>
    <row r="120" spans="1:3" x14ac:dyDescent="0.25">
      <c r="A120" t="s">
        <v>195</v>
      </c>
      <c r="B120">
        <v>8.68</v>
      </c>
      <c r="C120" t="s">
        <v>389</v>
      </c>
    </row>
    <row r="121" spans="1:3" x14ac:dyDescent="0.25">
      <c r="A121" t="s">
        <v>195</v>
      </c>
      <c r="B121">
        <v>2.95</v>
      </c>
      <c r="C121" t="s">
        <v>390</v>
      </c>
    </row>
    <row r="122" spans="1:3" x14ac:dyDescent="0.25">
      <c r="A122" t="s">
        <v>195</v>
      </c>
      <c r="B122">
        <v>1.74</v>
      </c>
      <c r="C122" t="s">
        <v>352</v>
      </c>
    </row>
    <row r="123" spans="1:3" x14ac:dyDescent="0.25">
      <c r="A123" t="s">
        <v>195</v>
      </c>
      <c r="B123">
        <v>0.99</v>
      </c>
      <c r="C123" t="s">
        <v>391</v>
      </c>
    </row>
    <row r="124" spans="1:3" x14ac:dyDescent="0.25">
      <c r="A124" t="s">
        <v>195</v>
      </c>
      <c r="B124">
        <v>2.99</v>
      </c>
      <c r="C124" t="s">
        <v>392</v>
      </c>
    </row>
    <row r="125" spans="1:3" x14ac:dyDescent="0.25">
      <c r="A125" t="s">
        <v>195</v>
      </c>
      <c r="B125">
        <v>5.94</v>
      </c>
      <c r="C125" t="s">
        <v>393</v>
      </c>
    </row>
    <row r="126" spans="1:3" x14ac:dyDescent="0.25">
      <c r="A126" t="s">
        <v>195</v>
      </c>
      <c r="B126">
        <v>17.14</v>
      </c>
      <c r="C126" t="s">
        <v>394</v>
      </c>
    </row>
    <row r="127" spans="1:3" x14ac:dyDescent="0.25">
      <c r="A127" t="s">
        <v>195</v>
      </c>
      <c r="B127">
        <v>7.76</v>
      </c>
      <c r="C127" t="s">
        <v>395</v>
      </c>
    </row>
    <row r="128" spans="1:3" x14ac:dyDescent="0.25">
      <c r="A128" t="s">
        <v>195</v>
      </c>
      <c r="B128">
        <v>7.48</v>
      </c>
      <c r="C128" t="s">
        <v>396</v>
      </c>
    </row>
    <row r="129" spans="1:3" x14ac:dyDescent="0.25">
      <c r="A129" t="s">
        <v>195</v>
      </c>
      <c r="B129">
        <v>1.7</v>
      </c>
      <c r="C129" t="s">
        <v>397</v>
      </c>
    </row>
    <row r="130" spans="1:3" x14ac:dyDescent="0.25">
      <c r="A130" t="s">
        <v>195</v>
      </c>
      <c r="B130">
        <v>4.53</v>
      </c>
      <c r="C130" t="s">
        <v>370</v>
      </c>
    </row>
    <row r="131" spans="1:3" x14ac:dyDescent="0.25">
      <c r="A131" t="s">
        <v>195</v>
      </c>
      <c r="B131">
        <v>7.75</v>
      </c>
      <c r="C131" t="s">
        <v>398</v>
      </c>
    </row>
    <row r="132" spans="1:3" x14ac:dyDescent="0.25">
      <c r="A132" t="s">
        <v>195</v>
      </c>
      <c r="B132">
        <v>12.54</v>
      </c>
      <c r="C132" t="s">
        <v>399</v>
      </c>
    </row>
    <row r="133" spans="1:3" x14ac:dyDescent="0.25">
      <c r="A133" t="s">
        <v>195</v>
      </c>
      <c r="B133">
        <v>66.849999999999994</v>
      </c>
      <c r="C133" t="s">
        <v>400</v>
      </c>
    </row>
    <row r="134" spans="1:3" x14ac:dyDescent="0.25">
      <c r="A134" t="s">
        <v>195</v>
      </c>
      <c r="B134">
        <v>1.52</v>
      </c>
      <c r="C134" t="s">
        <v>422</v>
      </c>
    </row>
    <row r="135" spans="1:3" x14ac:dyDescent="0.25">
      <c r="A135" t="s">
        <v>195</v>
      </c>
      <c r="B135">
        <v>3.71</v>
      </c>
      <c r="C135" t="s">
        <v>401</v>
      </c>
    </row>
    <row r="136" spans="1:3" x14ac:dyDescent="0.25">
      <c r="A136" t="s">
        <v>195</v>
      </c>
      <c r="B136">
        <v>8.6300000000000008</v>
      </c>
      <c r="C136" t="s">
        <v>402</v>
      </c>
    </row>
    <row r="137" spans="1:3" x14ac:dyDescent="0.25">
      <c r="A137" t="s">
        <v>195</v>
      </c>
      <c r="B137">
        <v>1.31</v>
      </c>
      <c r="C137" t="s">
        <v>403</v>
      </c>
    </row>
    <row r="138" spans="1:3" x14ac:dyDescent="0.25">
      <c r="A138" t="s">
        <v>195</v>
      </c>
      <c r="B138">
        <v>1.31</v>
      </c>
      <c r="C138" t="s">
        <v>403</v>
      </c>
    </row>
    <row r="139" spans="1:3" x14ac:dyDescent="0.25">
      <c r="A139" t="s">
        <v>195</v>
      </c>
      <c r="B139">
        <v>0.2</v>
      </c>
      <c r="C139" t="s">
        <v>423</v>
      </c>
    </row>
    <row r="140" spans="1:3" x14ac:dyDescent="0.25">
      <c r="A140" t="s">
        <v>404</v>
      </c>
      <c r="B140">
        <v>315.39</v>
      </c>
      <c r="C140" t="s">
        <v>424</v>
      </c>
    </row>
    <row r="141" spans="1:3" x14ac:dyDescent="0.25">
      <c r="A141" t="s">
        <v>405</v>
      </c>
      <c r="B141">
        <v>633.05999999999995</v>
      </c>
      <c r="C141" t="s">
        <v>425</v>
      </c>
    </row>
  </sheetData>
  <pageMargins left="0.7" right="0.7" top="0.75" bottom="0.75" header="0.3" footer="0.3"/>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BE116-0DAD-4B57-81E4-099F0FF1D622}">
  <sheetPr>
    <tabColor rgb="FFFFC000"/>
  </sheetPr>
  <dimension ref="A1:D102"/>
  <sheetViews>
    <sheetView topLeftCell="A85" workbookViewId="0">
      <selection activeCell="B104" sqref="B104"/>
    </sheetView>
  </sheetViews>
  <sheetFormatPr defaultRowHeight="15" x14ac:dyDescent="0.25"/>
  <cols>
    <col min="1" max="1" width="21" bestFit="1" customWidth="1"/>
    <col min="2" max="2" width="10.28515625" bestFit="1" customWidth="1"/>
    <col min="3" max="3" width="8" bestFit="1" customWidth="1"/>
    <col min="4" max="4" width="12.85546875" bestFit="1" customWidth="1"/>
  </cols>
  <sheetData>
    <row r="1" spans="1:4" x14ac:dyDescent="0.25">
      <c r="A1" t="s">
        <v>38</v>
      </c>
      <c r="B1" t="s">
        <v>39</v>
      </c>
      <c r="C1" t="s">
        <v>103</v>
      </c>
      <c r="D1" t="s">
        <v>40</v>
      </c>
    </row>
    <row r="2" spans="1:4" x14ac:dyDescent="0.25">
      <c r="A2" t="s">
        <v>181</v>
      </c>
      <c r="B2">
        <v>7.04</v>
      </c>
      <c r="C2">
        <v>27.06</v>
      </c>
      <c r="D2" t="s">
        <v>106</v>
      </c>
    </row>
    <row r="3" spans="1:4" x14ac:dyDescent="0.25">
      <c r="A3" t="s">
        <v>181</v>
      </c>
      <c r="B3">
        <v>7.04</v>
      </c>
      <c r="C3">
        <v>27.06</v>
      </c>
      <c r="D3" t="s">
        <v>106</v>
      </c>
    </row>
    <row r="4" spans="1:4" x14ac:dyDescent="0.25">
      <c r="A4" t="s">
        <v>181</v>
      </c>
      <c r="B4">
        <v>7.04</v>
      </c>
      <c r="C4">
        <v>27.06</v>
      </c>
      <c r="D4" t="s">
        <v>106</v>
      </c>
    </row>
    <row r="5" spans="1:4" x14ac:dyDescent="0.25">
      <c r="A5" t="s">
        <v>181</v>
      </c>
      <c r="B5">
        <v>7.04</v>
      </c>
      <c r="C5">
        <v>27.06</v>
      </c>
      <c r="D5" t="s">
        <v>106</v>
      </c>
    </row>
    <row r="6" spans="1:4" x14ac:dyDescent="0.25">
      <c r="A6" t="s">
        <v>181</v>
      </c>
      <c r="B6">
        <v>6.11</v>
      </c>
      <c r="C6">
        <v>23.5</v>
      </c>
      <c r="D6" t="s">
        <v>106</v>
      </c>
    </row>
    <row r="7" spans="1:4" x14ac:dyDescent="0.25">
      <c r="A7" t="s">
        <v>181</v>
      </c>
      <c r="B7">
        <v>6.11</v>
      </c>
      <c r="C7">
        <v>23.5</v>
      </c>
      <c r="D7" t="s">
        <v>106</v>
      </c>
    </row>
    <row r="8" spans="1:4" x14ac:dyDescent="0.25">
      <c r="A8" t="s">
        <v>181</v>
      </c>
      <c r="B8">
        <v>6.11</v>
      </c>
      <c r="C8">
        <v>23.5</v>
      </c>
      <c r="D8" t="s">
        <v>106</v>
      </c>
    </row>
    <row r="9" spans="1:4" x14ac:dyDescent="0.25">
      <c r="A9" t="s">
        <v>181</v>
      </c>
      <c r="B9">
        <v>6.11</v>
      </c>
      <c r="C9">
        <v>23.5</v>
      </c>
      <c r="D9" t="s">
        <v>106</v>
      </c>
    </row>
    <row r="10" spans="1:4" x14ac:dyDescent="0.25">
      <c r="A10" t="s">
        <v>181</v>
      </c>
      <c r="B10">
        <v>6.11</v>
      </c>
      <c r="C10">
        <v>23.5</v>
      </c>
      <c r="D10" t="s">
        <v>106</v>
      </c>
    </row>
    <row r="11" spans="1:4" x14ac:dyDescent="0.25">
      <c r="A11" t="s">
        <v>181</v>
      </c>
      <c r="B11">
        <v>6.11</v>
      </c>
      <c r="C11">
        <v>23.5</v>
      </c>
      <c r="D11" t="s">
        <v>106</v>
      </c>
    </row>
    <row r="12" spans="1:4" x14ac:dyDescent="0.25">
      <c r="A12" t="s">
        <v>181</v>
      </c>
      <c r="B12">
        <v>6.11</v>
      </c>
      <c r="C12">
        <v>23.5</v>
      </c>
      <c r="D12" t="s">
        <v>106</v>
      </c>
    </row>
    <row r="13" spans="1:4" x14ac:dyDescent="0.25">
      <c r="A13" t="s">
        <v>181</v>
      </c>
      <c r="B13">
        <v>6.11</v>
      </c>
      <c r="C13">
        <v>23.5</v>
      </c>
      <c r="D13" t="s">
        <v>106</v>
      </c>
    </row>
    <row r="14" spans="1:4" x14ac:dyDescent="0.25">
      <c r="A14" t="s">
        <v>181</v>
      </c>
      <c r="B14">
        <v>6.11</v>
      </c>
      <c r="C14">
        <v>23.5</v>
      </c>
      <c r="D14" t="s">
        <v>106</v>
      </c>
    </row>
    <row r="15" spans="1:4" x14ac:dyDescent="0.25">
      <c r="A15" t="s">
        <v>181</v>
      </c>
      <c r="B15">
        <v>6.11</v>
      </c>
      <c r="C15">
        <v>23.5</v>
      </c>
      <c r="D15" t="s">
        <v>106</v>
      </c>
    </row>
    <row r="16" spans="1:4" x14ac:dyDescent="0.25">
      <c r="A16" t="s">
        <v>181</v>
      </c>
      <c r="B16">
        <v>6.11</v>
      </c>
      <c r="C16">
        <v>23.5</v>
      </c>
      <c r="D16" t="s">
        <v>106</v>
      </c>
    </row>
    <row r="17" spans="1:4" x14ac:dyDescent="0.25">
      <c r="A17" t="s">
        <v>181</v>
      </c>
      <c r="B17">
        <v>6.11</v>
      </c>
      <c r="C17">
        <v>23.5</v>
      </c>
      <c r="D17" t="s">
        <v>106</v>
      </c>
    </row>
    <row r="18" spans="1:4" x14ac:dyDescent="0.25">
      <c r="A18" t="s">
        <v>181</v>
      </c>
      <c r="B18">
        <v>6.11</v>
      </c>
      <c r="C18">
        <v>23.5</v>
      </c>
      <c r="D18" t="s">
        <v>106</v>
      </c>
    </row>
    <row r="19" spans="1:4" x14ac:dyDescent="0.25">
      <c r="A19" t="s">
        <v>181</v>
      </c>
      <c r="B19">
        <v>6.11</v>
      </c>
      <c r="C19">
        <v>23.5</v>
      </c>
      <c r="D19" t="s">
        <v>106</v>
      </c>
    </row>
    <row r="20" spans="1:4" x14ac:dyDescent="0.25">
      <c r="A20" t="s">
        <v>181</v>
      </c>
      <c r="B20">
        <v>6.11</v>
      </c>
      <c r="C20">
        <v>23.5</v>
      </c>
      <c r="D20" t="s">
        <v>106</v>
      </c>
    </row>
    <row r="21" spans="1:4" x14ac:dyDescent="0.25">
      <c r="A21" t="s">
        <v>181</v>
      </c>
      <c r="B21">
        <v>6.11</v>
      </c>
      <c r="C21">
        <v>23.5</v>
      </c>
      <c r="D21" t="s">
        <v>106</v>
      </c>
    </row>
    <row r="22" spans="1:4" x14ac:dyDescent="0.25">
      <c r="A22" t="s">
        <v>181</v>
      </c>
      <c r="B22">
        <v>7.04</v>
      </c>
      <c r="C22">
        <v>27.06</v>
      </c>
      <c r="D22" t="s">
        <v>106</v>
      </c>
    </row>
    <row r="23" spans="1:4" x14ac:dyDescent="0.25">
      <c r="A23" t="s">
        <v>181</v>
      </c>
      <c r="B23">
        <v>7.04</v>
      </c>
      <c r="C23">
        <v>27.06</v>
      </c>
      <c r="D23" t="s">
        <v>106</v>
      </c>
    </row>
    <row r="24" spans="1:4" x14ac:dyDescent="0.25">
      <c r="A24" t="s">
        <v>181</v>
      </c>
      <c r="B24">
        <v>7.04</v>
      </c>
      <c r="C24">
        <v>27.06</v>
      </c>
      <c r="D24" t="s">
        <v>106</v>
      </c>
    </row>
    <row r="25" spans="1:4" x14ac:dyDescent="0.25">
      <c r="A25" t="s">
        <v>181</v>
      </c>
      <c r="B25">
        <v>7.04</v>
      </c>
      <c r="C25">
        <v>27.06</v>
      </c>
      <c r="D25" t="s">
        <v>106</v>
      </c>
    </row>
    <row r="26" spans="1:4" x14ac:dyDescent="0.25">
      <c r="A26" t="s">
        <v>181</v>
      </c>
      <c r="B26">
        <v>7.04</v>
      </c>
      <c r="C26">
        <v>27.06</v>
      </c>
      <c r="D26" t="s">
        <v>106</v>
      </c>
    </row>
    <row r="27" spans="1:4" x14ac:dyDescent="0.25">
      <c r="A27" t="s">
        <v>181</v>
      </c>
      <c r="B27">
        <v>7.04</v>
      </c>
      <c r="C27">
        <v>27.06</v>
      </c>
      <c r="D27" t="s">
        <v>106</v>
      </c>
    </row>
    <row r="28" spans="1:4" x14ac:dyDescent="0.25">
      <c r="A28" t="s">
        <v>181</v>
      </c>
      <c r="B28">
        <v>7.04</v>
      </c>
      <c r="C28">
        <v>27.06</v>
      </c>
      <c r="D28" t="s">
        <v>106</v>
      </c>
    </row>
    <row r="29" spans="1:4" x14ac:dyDescent="0.25">
      <c r="A29" t="s">
        <v>181</v>
      </c>
      <c r="B29">
        <v>7.04</v>
      </c>
      <c r="C29">
        <v>27.06</v>
      </c>
      <c r="D29" t="s">
        <v>106</v>
      </c>
    </row>
    <row r="30" spans="1:4" x14ac:dyDescent="0.25">
      <c r="A30" t="s">
        <v>181</v>
      </c>
      <c r="B30">
        <v>6.11</v>
      </c>
      <c r="C30">
        <v>23.5</v>
      </c>
      <c r="D30" t="s">
        <v>106</v>
      </c>
    </row>
    <row r="31" spans="1:4" x14ac:dyDescent="0.25">
      <c r="A31" t="s">
        <v>181</v>
      </c>
      <c r="B31">
        <v>6.11</v>
      </c>
      <c r="C31">
        <v>23.5</v>
      </c>
      <c r="D31" t="s">
        <v>106</v>
      </c>
    </row>
    <row r="32" spans="1:4" x14ac:dyDescent="0.25">
      <c r="A32" t="s">
        <v>181</v>
      </c>
      <c r="B32">
        <v>6.11</v>
      </c>
      <c r="C32">
        <v>23.5</v>
      </c>
      <c r="D32" t="s">
        <v>106</v>
      </c>
    </row>
    <row r="33" spans="1:4" x14ac:dyDescent="0.25">
      <c r="A33" t="s">
        <v>181</v>
      </c>
      <c r="B33">
        <v>6.11</v>
      </c>
      <c r="C33">
        <v>23.5</v>
      </c>
      <c r="D33" t="s">
        <v>106</v>
      </c>
    </row>
    <row r="34" spans="1:4" x14ac:dyDescent="0.25">
      <c r="A34" t="s">
        <v>181</v>
      </c>
      <c r="B34">
        <v>6.11</v>
      </c>
      <c r="C34">
        <v>23.5</v>
      </c>
      <c r="D34" t="s">
        <v>106</v>
      </c>
    </row>
    <row r="35" spans="1:4" x14ac:dyDescent="0.25">
      <c r="A35" t="s">
        <v>181</v>
      </c>
      <c r="B35">
        <v>6.11</v>
      </c>
      <c r="C35">
        <v>23.5</v>
      </c>
      <c r="D35" t="s">
        <v>106</v>
      </c>
    </row>
    <row r="36" spans="1:4" x14ac:dyDescent="0.25">
      <c r="A36" t="s">
        <v>181</v>
      </c>
      <c r="B36">
        <v>6.11</v>
      </c>
      <c r="C36">
        <v>23.5</v>
      </c>
      <c r="D36" t="s">
        <v>106</v>
      </c>
    </row>
    <row r="37" spans="1:4" x14ac:dyDescent="0.25">
      <c r="A37" t="s">
        <v>181</v>
      </c>
      <c r="B37">
        <v>6.11</v>
      </c>
      <c r="C37">
        <v>23.5</v>
      </c>
      <c r="D37" t="s">
        <v>106</v>
      </c>
    </row>
    <row r="38" spans="1:4" x14ac:dyDescent="0.25">
      <c r="A38" t="s">
        <v>181</v>
      </c>
      <c r="B38">
        <v>6.11</v>
      </c>
      <c r="C38">
        <v>23.5</v>
      </c>
      <c r="D38" t="s">
        <v>106</v>
      </c>
    </row>
    <row r="39" spans="1:4" x14ac:dyDescent="0.25">
      <c r="A39" t="s">
        <v>181</v>
      </c>
      <c r="B39">
        <v>6.11</v>
      </c>
      <c r="C39">
        <v>23.5</v>
      </c>
      <c r="D39" t="s">
        <v>106</v>
      </c>
    </row>
    <row r="40" spans="1:4" x14ac:dyDescent="0.25">
      <c r="A40" t="s">
        <v>181</v>
      </c>
      <c r="B40">
        <v>6.11</v>
      </c>
      <c r="C40">
        <v>23.5</v>
      </c>
      <c r="D40" t="s">
        <v>106</v>
      </c>
    </row>
    <row r="41" spans="1:4" x14ac:dyDescent="0.25">
      <c r="A41" t="s">
        <v>181</v>
      </c>
      <c r="B41">
        <v>6.11</v>
      </c>
      <c r="C41">
        <v>23.5</v>
      </c>
      <c r="D41" t="s">
        <v>106</v>
      </c>
    </row>
    <row r="42" spans="1:4" x14ac:dyDescent="0.25">
      <c r="A42" t="s">
        <v>181</v>
      </c>
      <c r="B42">
        <v>6.11</v>
      </c>
      <c r="C42">
        <v>23.5</v>
      </c>
      <c r="D42" t="s">
        <v>106</v>
      </c>
    </row>
    <row r="43" spans="1:4" x14ac:dyDescent="0.25">
      <c r="A43" t="s">
        <v>181</v>
      </c>
      <c r="B43">
        <v>6.11</v>
      </c>
      <c r="C43">
        <v>23.5</v>
      </c>
      <c r="D43" t="s">
        <v>106</v>
      </c>
    </row>
    <row r="44" spans="1:4" x14ac:dyDescent="0.25">
      <c r="A44" t="s">
        <v>181</v>
      </c>
      <c r="B44">
        <v>6.11</v>
      </c>
      <c r="C44">
        <v>23.5</v>
      </c>
      <c r="D44" t="s">
        <v>106</v>
      </c>
    </row>
    <row r="45" spans="1:4" x14ac:dyDescent="0.25">
      <c r="A45" t="s">
        <v>181</v>
      </c>
      <c r="B45">
        <v>6.11</v>
      </c>
      <c r="C45">
        <v>23.5</v>
      </c>
      <c r="D45" t="s">
        <v>106</v>
      </c>
    </row>
    <row r="46" spans="1:4" x14ac:dyDescent="0.25">
      <c r="A46" t="s">
        <v>181</v>
      </c>
      <c r="B46">
        <v>7.04</v>
      </c>
      <c r="C46">
        <v>27.06</v>
      </c>
      <c r="D46" t="s">
        <v>106</v>
      </c>
    </row>
    <row r="47" spans="1:4" x14ac:dyDescent="0.25">
      <c r="A47" t="s">
        <v>181</v>
      </c>
      <c r="B47">
        <v>7.04</v>
      </c>
      <c r="C47">
        <v>27.06</v>
      </c>
      <c r="D47" t="s">
        <v>106</v>
      </c>
    </row>
    <row r="48" spans="1:4" x14ac:dyDescent="0.25">
      <c r="A48" t="s">
        <v>181</v>
      </c>
      <c r="B48">
        <v>7.04</v>
      </c>
      <c r="C48">
        <v>27.06</v>
      </c>
      <c r="D48" t="s">
        <v>106</v>
      </c>
    </row>
    <row r="49" spans="1:4" x14ac:dyDescent="0.25">
      <c r="A49" t="s">
        <v>181</v>
      </c>
      <c r="B49">
        <v>7.04</v>
      </c>
      <c r="C49">
        <v>27.06</v>
      </c>
      <c r="D49" t="s">
        <v>106</v>
      </c>
    </row>
    <row r="50" spans="1:4" x14ac:dyDescent="0.25">
      <c r="A50" t="s">
        <v>182</v>
      </c>
      <c r="B50">
        <v>308.04000000000002</v>
      </c>
      <c r="C50">
        <v>1184.77</v>
      </c>
      <c r="D50" t="s">
        <v>41</v>
      </c>
    </row>
    <row r="51" spans="1:4" x14ac:dyDescent="0.25">
      <c r="A51" t="s">
        <v>121</v>
      </c>
      <c r="B51">
        <v>14.82</v>
      </c>
      <c r="C51">
        <v>49.39</v>
      </c>
      <c r="D51" t="s">
        <v>106</v>
      </c>
    </row>
    <row r="52" spans="1:4" x14ac:dyDescent="0.25">
      <c r="A52" t="s">
        <v>121</v>
      </c>
      <c r="B52">
        <v>9.65</v>
      </c>
      <c r="C52">
        <v>32.15</v>
      </c>
      <c r="D52" t="s">
        <v>106</v>
      </c>
    </row>
    <row r="53" spans="1:4" x14ac:dyDescent="0.25">
      <c r="A53" t="s">
        <v>121</v>
      </c>
      <c r="B53">
        <v>6.51</v>
      </c>
      <c r="C53">
        <v>21.69</v>
      </c>
      <c r="D53" t="s">
        <v>106</v>
      </c>
    </row>
    <row r="54" spans="1:4" x14ac:dyDescent="0.25">
      <c r="A54" t="s">
        <v>121</v>
      </c>
      <c r="B54">
        <v>6.54</v>
      </c>
      <c r="C54">
        <v>21.8</v>
      </c>
      <c r="D54" t="s">
        <v>106</v>
      </c>
    </row>
    <row r="55" spans="1:4" x14ac:dyDescent="0.25">
      <c r="A55" t="s">
        <v>121</v>
      </c>
      <c r="B55">
        <v>14.82</v>
      </c>
      <c r="C55">
        <v>49.39</v>
      </c>
      <c r="D55" t="s">
        <v>106</v>
      </c>
    </row>
    <row r="56" spans="1:4" x14ac:dyDescent="0.25">
      <c r="A56" t="s">
        <v>121</v>
      </c>
      <c r="B56">
        <v>14.82</v>
      </c>
      <c r="C56">
        <v>49.39</v>
      </c>
      <c r="D56" t="s">
        <v>106</v>
      </c>
    </row>
    <row r="57" spans="1:4" x14ac:dyDescent="0.25">
      <c r="A57" t="s">
        <v>121</v>
      </c>
      <c r="B57">
        <v>14.82</v>
      </c>
      <c r="C57">
        <v>49.39</v>
      </c>
      <c r="D57" t="s">
        <v>106</v>
      </c>
    </row>
    <row r="58" spans="1:4" x14ac:dyDescent="0.25">
      <c r="A58" t="s">
        <v>121</v>
      </c>
      <c r="B58">
        <v>6.51</v>
      </c>
      <c r="C58">
        <v>21.71</v>
      </c>
      <c r="D58" t="s">
        <v>106</v>
      </c>
    </row>
    <row r="59" spans="1:4" x14ac:dyDescent="0.25">
      <c r="A59" t="s">
        <v>121</v>
      </c>
      <c r="B59">
        <v>14.72</v>
      </c>
      <c r="C59">
        <v>49.07</v>
      </c>
      <c r="D59" t="s">
        <v>106</v>
      </c>
    </row>
    <row r="60" spans="1:4" x14ac:dyDescent="0.25">
      <c r="A60" t="s">
        <v>121</v>
      </c>
      <c r="B60">
        <v>14.82</v>
      </c>
      <c r="C60">
        <v>49.39</v>
      </c>
      <c r="D60" t="s">
        <v>106</v>
      </c>
    </row>
    <row r="61" spans="1:4" x14ac:dyDescent="0.25">
      <c r="A61" t="s">
        <v>121</v>
      </c>
      <c r="B61">
        <v>6.51</v>
      </c>
      <c r="C61">
        <v>21.69</v>
      </c>
      <c r="D61" t="s">
        <v>106</v>
      </c>
    </row>
    <row r="62" spans="1:4" x14ac:dyDescent="0.25">
      <c r="A62" t="s">
        <v>121</v>
      </c>
      <c r="B62">
        <v>6.54</v>
      </c>
      <c r="C62">
        <v>21.8</v>
      </c>
      <c r="D62" t="s">
        <v>106</v>
      </c>
    </row>
    <row r="63" spans="1:4" x14ac:dyDescent="0.25">
      <c r="A63" t="s">
        <v>121</v>
      </c>
      <c r="B63">
        <v>6.51</v>
      </c>
      <c r="C63">
        <v>21.69</v>
      </c>
      <c r="D63" t="s">
        <v>106</v>
      </c>
    </row>
    <row r="64" spans="1:4" x14ac:dyDescent="0.25">
      <c r="A64" t="s">
        <v>121</v>
      </c>
      <c r="B64">
        <v>6.54</v>
      </c>
      <c r="C64">
        <v>21.8</v>
      </c>
      <c r="D64" t="s">
        <v>106</v>
      </c>
    </row>
    <row r="65" spans="1:4" x14ac:dyDescent="0.25">
      <c r="A65" t="s">
        <v>121</v>
      </c>
      <c r="B65">
        <v>6.51</v>
      </c>
      <c r="C65">
        <v>21.69</v>
      </c>
      <c r="D65" t="s">
        <v>106</v>
      </c>
    </row>
    <row r="66" spans="1:4" x14ac:dyDescent="0.25">
      <c r="A66" t="s">
        <v>121</v>
      </c>
      <c r="B66">
        <v>6.54</v>
      </c>
      <c r="C66">
        <v>21.8</v>
      </c>
      <c r="D66" t="s">
        <v>106</v>
      </c>
    </row>
    <row r="67" spans="1:4" x14ac:dyDescent="0.25">
      <c r="A67" t="s">
        <v>121</v>
      </c>
      <c r="B67">
        <v>6.51</v>
      </c>
      <c r="C67">
        <v>21.69</v>
      </c>
      <c r="D67" t="s">
        <v>106</v>
      </c>
    </row>
    <row r="68" spans="1:4" x14ac:dyDescent="0.25">
      <c r="A68" t="s">
        <v>121</v>
      </c>
      <c r="B68">
        <v>6.54</v>
      </c>
      <c r="C68">
        <v>21.8</v>
      </c>
      <c r="D68" t="s">
        <v>106</v>
      </c>
    </row>
    <row r="69" spans="1:4" x14ac:dyDescent="0.25">
      <c r="A69" t="s">
        <v>121</v>
      </c>
      <c r="B69">
        <v>6.51</v>
      </c>
      <c r="C69">
        <v>21.69</v>
      </c>
      <c r="D69" t="s">
        <v>106</v>
      </c>
    </row>
    <row r="70" spans="1:4" x14ac:dyDescent="0.25">
      <c r="A70" t="s">
        <v>121</v>
      </c>
      <c r="B70">
        <v>6.54</v>
      </c>
      <c r="C70">
        <v>21.8</v>
      </c>
      <c r="D70" t="s">
        <v>106</v>
      </c>
    </row>
    <row r="71" spans="1:4" x14ac:dyDescent="0.25">
      <c r="A71" t="s">
        <v>121</v>
      </c>
      <c r="B71">
        <v>6.51</v>
      </c>
      <c r="C71">
        <v>21.69</v>
      </c>
      <c r="D71" t="s">
        <v>106</v>
      </c>
    </row>
    <row r="72" spans="1:4" x14ac:dyDescent="0.25">
      <c r="A72" t="s">
        <v>121</v>
      </c>
      <c r="B72">
        <v>6.54</v>
      </c>
      <c r="C72">
        <v>21.8</v>
      </c>
      <c r="D72" t="s">
        <v>106</v>
      </c>
    </row>
    <row r="73" spans="1:4" x14ac:dyDescent="0.25">
      <c r="A73" t="s">
        <v>121</v>
      </c>
      <c r="B73">
        <v>14.81</v>
      </c>
      <c r="C73">
        <v>49.38</v>
      </c>
      <c r="D73" t="s">
        <v>106</v>
      </c>
    </row>
    <row r="74" spans="1:4" x14ac:dyDescent="0.25">
      <c r="A74" t="s">
        <v>121</v>
      </c>
      <c r="B74">
        <v>14.82</v>
      </c>
      <c r="C74">
        <v>49.39</v>
      </c>
      <c r="D74" t="s">
        <v>106</v>
      </c>
    </row>
    <row r="75" spans="1:4" x14ac:dyDescent="0.25">
      <c r="A75" t="s">
        <v>121</v>
      </c>
      <c r="B75">
        <v>6.55</v>
      </c>
      <c r="C75">
        <v>21.82</v>
      </c>
      <c r="D75" t="s">
        <v>106</v>
      </c>
    </row>
    <row r="76" spans="1:4" x14ac:dyDescent="0.25">
      <c r="A76" t="s">
        <v>121</v>
      </c>
      <c r="B76">
        <v>14.82</v>
      </c>
      <c r="C76">
        <v>49.39</v>
      </c>
      <c r="D76" t="s">
        <v>106</v>
      </c>
    </row>
    <row r="77" spans="1:4" x14ac:dyDescent="0.25">
      <c r="A77" t="s">
        <v>121</v>
      </c>
      <c r="B77">
        <v>14.82</v>
      </c>
      <c r="C77">
        <v>49.39</v>
      </c>
      <c r="D77" t="s">
        <v>106</v>
      </c>
    </row>
    <row r="78" spans="1:4" x14ac:dyDescent="0.25">
      <c r="A78" t="s">
        <v>121</v>
      </c>
      <c r="B78">
        <v>6.51</v>
      </c>
      <c r="C78">
        <v>21.71</v>
      </c>
      <c r="D78" t="s">
        <v>106</v>
      </c>
    </row>
    <row r="79" spans="1:4" x14ac:dyDescent="0.25">
      <c r="A79" t="s">
        <v>121</v>
      </c>
      <c r="B79">
        <v>6.51</v>
      </c>
      <c r="C79">
        <v>21.71</v>
      </c>
      <c r="D79" t="s">
        <v>106</v>
      </c>
    </row>
    <row r="80" spans="1:4" x14ac:dyDescent="0.25">
      <c r="A80" t="s">
        <v>121</v>
      </c>
      <c r="B80">
        <v>6.51</v>
      </c>
      <c r="C80">
        <v>21.71</v>
      </c>
      <c r="D80" t="s">
        <v>106</v>
      </c>
    </row>
    <row r="81" spans="1:4" x14ac:dyDescent="0.25">
      <c r="A81" t="s">
        <v>121</v>
      </c>
      <c r="B81">
        <v>6.51</v>
      </c>
      <c r="C81">
        <v>21.71</v>
      </c>
      <c r="D81" t="s">
        <v>106</v>
      </c>
    </row>
    <row r="82" spans="1:4" x14ac:dyDescent="0.25">
      <c r="A82" t="s">
        <v>121</v>
      </c>
      <c r="B82">
        <v>6.51</v>
      </c>
      <c r="C82">
        <v>21.71</v>
      </c>
      <c r="D82" t="s">
        <v>106</v>
      </c>
    </row>
    <row r="83" spans="1:4" x14ac:dyDescent="0.25">
      <c r="A83" t="s">
        <v>121</v>
      </c>
      <c r="B83">
        <v>14.82</v>
      </c>
      <c r="C83">
        <v>49.39</v>
      </c>
      <c r="D83" t="s">
        <v>106</v>
      </c>
    </row>
    <row r="84" spans="1:4" x14ac:dyDescent="0.25">
      <c r="A84" t="s">
        <v>121</v>
      </c>
      <c r="B84">
        <v>14.82</v>
      </c>
      <c r="C84">
        <v>49.39</v>
      </c>
      <c r="D84" t="s">
        <v>106</v>
      </c>
    </row>
    <row r="85" spans="1:4" x14ac:dyDescent="0.25">
      <c r="A85" t="s">
        <v>121</v>
      </c>
      <c r="B85">
        <v>6.55</v>
      </c>
      <c r="C85">
        <v>21.82</v>
      </c>
      <c r="D85" t="s">
        <v>106</v>
      </c>
    </row>
    <row r="86" spans="1:4" x14ac:dyDescent="0.25">
      <c r="A86" t="s">
        <v>121</v>
      </c>
      <c r="B86">
        <v>6.55</v>
      </c>
      <c r="C86">
        <v>21.82</v>
      </c>
      <c r="D86" t="s">
        <v>106</v>
      </c>
    </row>
    <row r="87" spans="1:4" x14ac:dyDescent="0.25">
      <c r="A87" t="s">
        <v>121</v>
      </c>
      <c r="B87">
        <v>6.55</v>
      </c>
      <c r="C87">
        <v>21.82</v>
      </c>
      <c r="D87" t="s">
        <v>106</v>
      </c>
    </row>
    <row r="88" spans="1:4" x14ac:dyDescent="0.25">
      <c r="A88" t="s">
        <v>121</v>
      </c>
      <c r="B88">
        <v>6.55</v>
      </c>
      <c r="C88">
        <v>21.82</v>
      </c>
      <c r="D88" t="s">
        <v>106</v>
      </c>
    </row>
    <row r="89" spans="1:4" x14ac:dyDescent="0.25">
      <c r="A89" t="s">
        <v>121</v>
      </c>
      <c r="B89">
        <v>6.55</v>
      </c>
      <c r="C89">
        <v>21.82</v>
      </c>
      <c r="D89" t="s">
        <v>106</v>
      </c>
    </row>
    <row r="90" spans="1:4" x14ac:dyDescent="0.25">
      <c r="A90" t="s">
        <v>121</v>
      </c>
      <c r="B90">
        <v>14.82</v>
      </c>
      <c r="C90">
        <v>49.39</v>
      </c>
      <c r="D90" t="s">
        <v>106</v>
      </c>
    </row>
    <row r="91" spans="1:4" x14ac:dyDescent="0.25">
      <c r="A91" t="s">
        <v>121</v>
      </c>
      <c r="B91">
        <v>14.82</v>
      </c>
      <c r="C91">
        <v>49.39</v>
      </c>
      <c r="D91" t="s">
        <v>106</v>
      </c>
    </row>
    <row r="92" spans="1:4" x14ac:dyDescent="0.25">
      <c r="A92" t="s">
        <v>121</v>
      </c>
      <c r="B92">
        <v>14.82</v>
      </c>
      <c r="C92">
        <v>49.39</v>
      </c>
      <c r="D92" t="s">
        <v>106</v>
      </c>
    </row>
    <row r="93" spans="1:4" x14ac:dyDescent="0.25">
      <c r="A93" t="s">
        <v>121</v>
      </c>
      <c r="B93">
        <v>14.67</v>
      </c>
      <c r="C93">
        <v>48.9</v>
      </c>
      <c r="D93" t="s">
        <v>106</v>
      </c>
    </row>
    <row r="94" spans="1:4" x14ac:dyDescent="0.25">
      <c r="A94" t="s">
        <v>121</v>
      </c>
      <c r="B94">
        <v>9.65</v>
      </c>
      <c r="C94">
        <v>32.15</v>
      </c>
      <c r="D94" t="s">
        <v>106</v>
      </c>
    </row>
    <row r="95" spans="1:4" x14ac:dyDescent="0.25">
      <c r="A95" t="s">
        <v>121</v>
      </c>
      <c r="B95">
        <v>9.65</v>
      </c>
      <c r="C95">
        <v>32.15</v>
      </c>
      <c r="D95" t="s">
        <v>106</v>
      </c>
    </row>
    <row r="96" spans="1:4" x14ac:dyDescent="0.25">
      <c r="A96" t="s">
        <v>121</v>
      </c>
      <c r="B96">
        <v>9.65</v>
      </c>
      <c r="C96">
        <v>32.15</v>
      </c>
      <c r="D96" t="s">
        <v>106</v>
      </c>
    </row>
    <row r="97" spans="1:4" x14ac:dyDescent="0.25">
      <c r="A97" t="s">
        <v>121</v>
      </c>
      <c r="B97">
        <v>9.65</v>
      </c>
      <c r="C97">
        <v>32.15</v>
      </c>
      <c r="D97" t="s">
        <v>106</v>
      </c>
    </row>
    <row r="98" spans="1:4" x14ac:dyDescent="0.25">
      <c r="A98" t="s">
        <v>121</v>
      </c>
      <c r="B98">
        <v>9.65</v>
      </c>
      <c r="C98">
        <v>32.15</v>
      </c>
      <c r="D98" t="s">
        <v>106</v>
      </c>
    </row>
    <row r="99" spans="1:4" x14ac:dyDescent="0.25">
      <c r="A99" t="s">
        <v>121</v>
      </c>
      <c r="B99">
        <v>6.51</v>
      </c>
      <c r="C99">
        <v>21.71</v>
      </c>
      <c r="D99" t="s">
        <v>106</v>
      </c>
    </row>
    <row r="100" spans="1:4" x14ac:dyDescent="0.25">
      <c r="A100" t="s">
        <v>121</v>
      </c>
      <c r="B100">
        <v>6.55</v>
      </c>
      <c r="C100">
        <v>21.82</v>
      </c>
      <c r="D100" t="s">
        <v>106</v>
      </c>
    </row>
    <row r="101" spans="1:4" x14ac:dyDescent="0.25">
      <c r="A101" t="s">
        <v>183</v>
      </c>
      <c r="B101">
        <v>477.47</v>
      </c>
      <c r="C101">
        <v>1591.56</v>
      </c>
      <c r="D101" t="s">
        <v>41</v>
      </c>
    </row>
    <row r="102" spans="1:4" x14ac:dyDescent="0.25">
      <c r="A102" t="s">
        <v>122</v>
      </c>
      <c r="B102">
        <v>785.51</v>
      </c>
      <c r="C102">
        <v>2776.33</v>
      </c>
      <c r="D102" t="s">
        <v>41</v>
      </c>
    </row>
  </sheetData>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16381-0376-44EA-8002-83ACA6542660}">
  <dimension ref="A2:D11"/>
  <sheetViews>
    <sheetView workbookViewId="0">
      <selection activeCell="K21" sqref="K21"/>
    </sheetView>
  </sheetViews>
  <sheetFormatPr defaultRowHeight="15" x14ac:dyDescent="0.25"/>
  <sheetData>
    <row r="2" spans="1:4" x14ac:dyDescent="0.25">
      <c r="A2">
        <v>438.59300000000002</v>
      </c>
    </row>
    <row r="3" spans="1:4" x14ac:dyDescent="0.25">
      <c r="A3">
        <v>7.8570000000000002</v>
      </c>
    </row>
    <row r="4" spans="1:4" x14ac:dyDescent="0.25">
      <c r="A4">
        <v>726.101</v>
      </c>
    </row>
    <row r="5" spans="1:4" x14ac:dyDescent="0.25">
      <c r="A5">
        <v>364.38400000000001</v>
      </c>
    </row>
    <row r="6" spans="1:4" x14ac:dyDescent="0.25">
      <c r="A6">
        <v>142.57599999999999</v>
      </c>
      <c r="C6">
        <f>SUM(A2:A5)-A6-A7</f>
        <v>1184.3589999999999</v>
      </c>
      <c r="D6" t="s">
        <v>75</v>
      </c>
    </row>
    <row r="7" spans="1:4" x14ac:dyDescent="0.25">
      <c r="A7">
        <v>210</v>
      </c>
    </row>
    <row r="10" spans="1:4" x14ac:dyDescent="0.25">
      <c r="A10">
        <v>198.464</v>
      </c>
      <c r="C10">
        <f>A10+A11</f>
        <v>408.464</v>
      </c>
      <c r="D10" t="s">
        <v>76</v>
      </c>
    </row>
    <row r="11" spans="1:4" x14ac:dyDescent="0.25">
      <c r="A11">
        <f>7*30</f>
        <v>210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A3FC6-BD37-4357-8F52-30CB57A1DB82}">
  <dimension ref="A1:K16"/>
  <sheetViews>
    <sheetView workbookViewId="0">
      <selection activeCell="H16" sqref="H16"/>
    </sheetView>
  </sheetViews>
  <sheetFormatPr defaultRowHeight="15" x14ac:dyDescent="0.25"/>
  <sheetData>
    <row r="1" spans="1:11" x14ac:dyDescent="0.25">
      <c r="A1" t="s">
        <v>144</v>
      </c>
      <c r="C1" t="s">
        <v>145</v>
      </c>
      <c r="E1" t="s">
        <v>146</v>
      </c>
      <c r="G1" t="s">
        <v>147</v>
      </c>
      <c r="I1" t="s">
        <v>148</v>
      </c>
      <c r="K1" t="s">
        <v>156</v>
      </c>
    </row>
    <row r="2" spans="1:11" x14ac:dyDescent="0.25">
      <c r="A2">
        <f>22.45*4</f>
        <v>89.8</v>
      </c>
      <c r="C2">
        <f>22.45*3</f>
        <v>67.349999999999994</v>
      </c>
      <c r="E2">
        <f>22.45*3</f>
        <v>67.349999999999994</v>
      </c>
      <c r="G2">
        <f>12.3*4</f>
        <v>49.2</v>
      </c>
      <c r="I2">
        <f>12.3*4</f>
        <v>49.2</v>
      </c>
      <c r="K2">
        <f>26.4+6.6*6+4.4*4</f>
        <v>83.6</v>
      </c>
    </row>
    <row r="3" spans="1:11" x14ac:dyDescent="0.25">
      <c r="A3" s="132">
        <f>14.62*7</f>
        <v>102.33999999999999</v>
      </c>
      <c r="B3" s="132"/>
      <c r="C3" s="132">
        <f>(9.92+9.87)*8</f>
        <v>158.32</v>
      </c>
      <c r="D3" s="132"/>
      <c r="E3" s="132">
        <f>(9.92+9.87)*8</f>
        <v>158.32</v>
      </c>
      <c r="F3" s="132"/>
      <c r="G3" s="132">
        <f>10.66*18</f>
        <v>191.88</v>
      </c>
      <c r="H3" s="132"/>
      <c r="I3" s="132">
        <f>10.66*18</f>
        <v>191.88</v>
      </c>
    </row>
    <row r="4" spans="1:11" x14ac:dyDescent="0.25">
      <c r="A4">
        <f>SUM(A2:A3)</f>
        <v>192.14</v>
      </c>
      <c r="C4">
        <f t="shared" ref="C4:I4" si="0">SUM(C2:C3)</f>
        <v>225.67</v>
      </c>
      <c r="E4">
        <f t="shared" si="0"/>
        <v>225.67</v>
      </c>
      <c r="G4">
        <f t="shared" si="0"/>
        <v>241.07999999999998</v>
      </c>
      <c r="I4">
        <f t="shared" si="0"/>
        <v>241.07999999999998</v>
      </c>
    </row>
    <row r="9" spans="1:11" x14ac:dyDescent="0.25">
      <c r="A9" s="133">
        <f>SUM(A2:I3)+K2</f>
        <v>1209.2399999999998</v>
      </c>
      <c r="B9" t="s">
        <v>16</v>
      </c>
      <c r="C9" t="s">
        <v>152</v>
      </c>
    </row>
    <row r="11" spans="1:11" x14ac:dyDescent="0.25">
      <c r="A11">
        <v>8.0000000000000002E-3</v>
      </c>
      <c r="B11" t="s">
        <v>16</v>
      </c>
      <c r="C11" t="s">
        <v>150</v>
      </c>
    </row>
    <row r="12" spans="1:11" x14ac:dyDescent="0.25">
      <c r="A12">
        <v>0.25</v>
      </c>
      <c r="B12" t="s">
        <v>16</v>
      </c>
      <c r="C12" t="s">
        <v>151</v>
      </c>
    </row>
    <row r="14" spans="1:11" x14ac:dyDescent="0.25">
      <c r="A14">
        <f>A9*A11*A12</f>
        <v>2.4184799999999997</v>
      </c>
      <c r="B14" t="s">
        <v>153</v>
      </c>
      <c r="C14" t="s">
        <v>154</v>
      </c>
    </row>
    <row r="16" spans="1:11" x14ac:dyDescent="0.25">
      <c r="A16">
        <f>A14*7850</f>
        <v>18985.067999999999</v>
      </c>
      <c r="B16" t="s">
        <v>18</v>
      </c>
      <c r="C16" t="s">
        <v>155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D7A63-E39B-49F6-988A-99A135FE73AB}">
  <sheetPr>
    <tabColor theme="0" tint="-0.34998626667073579"/>
  </sheetPr>
  <dimension ref="A1:C18"/>
  <sheetViews>
    <sheetView workbookViewId="0">
      <selection activeCell="A20" sqref="A20"/>
    </sheetView>
  </sheetViews>
  <sheetFormatPr defaultRowHeight="15" x14ac:dyDescent="0.25"/>
  <cols>
    <col min="1" max="1" width="31" bestFit="1" customWidth="1"/>
    <col min="2" max="2" width="10.28515625" bestFit="1" customWidth="1"/>
    <col min="3" max="3" width="12.85546875" bestFit="1" customWidth="1"/>
    <col min="4" max="4" width="28.28515625" bestFit="1" customWidth="1"/>
    <col min="5" max="6" width="11.140625" bestFit="1" customWidth="1"/>
  </cols>
  <sheetData>
    <row r="1" spans="1:3" x14ac:dyDescent="0.25">
      <c r="A1" t="s">
        <v>38</v>
      </c>
      <c r="B1" t="s">
        <v>39</v>
      </c>
      <c r="C1" t="s">
        <v>40</v>
      </c>
    </row>
    <row r="2" spans="1:3" x14ac:dyDescent="0.25">
      <c r="A2" t="s">
        <v>196</v>
      </c>
      <c r="B2">
        <v>5.05</v>
      </c>
      <c r="C2" t="s">
        <v>42</v>
      </c>
    </row>
    <row r="3" spans="1:3" x14ac:dyDescent="0.25">
      <c r="A3" t="s">
        <v>196</v>
      </c>
      <c r="B3">
        <v>0.06</v>
      </c>
      <c r="C3" t="s">
        <v>42</v>
      </c>
    </row>
    <row r="4" spans="1:3" x14ac:dyDescent="0.25">
      <c r="A4" t="s">
        <v>196</v>
      </c>
      <c r="B4">
        <v>16.89</v>
      </c>
      <c r="C4" t="s">
        <v>42</v>
      </c>
    </row>
    <row r="5" spans="1:3" x14ac:dyDescent="0.25">
      <c r="A5" t="s">
        <v>196</v>
      </c>
      <c r="B5">
        <v>0.45</v>
      </c>
      <c r="C5" t="s">
        <v>42</v>
      </c>
    </row>
    <row r="6" spans="1:3" x14ac:dyDescent="0.25">
      <c r="A6" t="s">
        <v>196</v>
      </c>
      <c r="B6">
        <v>10.47</v>
      </c>
      <c r="C6" t="s">
        <v>42</v>
      </c>
    </row>
    <row r="7" spans="1:3" x14ac:dyDescent="0.25">
      <c r="A7" t="s">
        <v>196</v>
      </c>
      <c r="B7">
        <v>6.41</v>
      </c>
      <c r="C7" t="s">
        <v>42</v>
      </c>
    </row>
    <row r="8" spans="1:3" x14ac:dyDescent="0.25">
      <c r="A8" t="s">
        <v>196</v>
      </c>
      <c r="B8">
        <v>3.92</v>
      </c>
      <c r="C8" t="s">
        <v>42</v>
      </c>
    </row>
    <row r="9" spans="1:3" x14ac:dyDescent="0.25">
      <c r="A9" t="s">
        <v>252</v>
      </c>
      <c r="B9">
        <v>43.24</v>
      </c>
      <c r="C9" t="s">
        <v>41</v>
      </c>
    </row>
    <row r="10" spans="1:3" x14ac:dyDescent="0.25">
      <c r="A10" t="s">
        <v>197</v>
      </c>
      <c r="B10">
        <v>43.24</v>
      </c>
      <c r="C10" t="s">
        <v>41</v>
      </c>
    </row>
    <row r="11" spans="1:3" x14ac:dyDescent="0.25">
      <c r="A11" t="s">
        <v>41</v>
      </c>
      <c r="C11" t="s">
        <v>41</v>
      </c>
    </row>
    <row r="12" spans="1:3" x14ac:dyDescent="0.25">
      <c r="A12" t="s">
        <v>198</v>
      </c>
      <c r="B12">
        <v>0.32</v>
      </c>
      <c r="C12" t="s">
        <v>42</v>
      </c>
    </row>
    <row r="13" spans="1:3" x14ac:dyDescent="0.25">
      <c r="A13" t="s">
        <v>198</v>
      </c>
      <c r="B13">
        <v>9.51</v>
      </c>
      <c r="C13" t="s">
        <v>42</v>
      </c>
    </row>
    <row r="14" spans="1:3" x14ac:dyDescent="0.25">
      <c r="A14" t="s">
        <v>198</v>
      </c>
      <c r="B14">
        <v>1.9</v>
      </c>
      <c r="C14" t="s">
        <v>42</v>
      </c>
    </row>
    <row r="15" spans="1:3" x14ac:dyDescent="0.25">
      <c r="A15" t="s">
        <v>198</v>
      </c>
      <c r="B15">
        <v>1.1000000000000001</v>
      </c>
      <c r="C15" t="s">
        <v>42</v>
      </c>
    </row>
    <row r="16" spans="1:3" x14ac:dyDescent="0.25">
      <c r="A16" t="s">
        <v>304</v>
      </c>
      <c r="B16">
        <v>12.82</v>
      </c>
      <c r="C16" t="s">
        <v>41</v>
      </c>
    </row>
    <row r="17" spans="1:3" x14ac:dyDescent="0.25">
      <c r="A17" t="s">
        <v>305</v>
      </c>
      <c r="B17">
        <v>12.82</v>
      </c>
      <c r="C17" t="s">
        <v>41</v>
      </c>
    </row>
    <row r="18" spans="1:3" x14ac:dyDescent="0.25">
      <c r="A18" t="s">
        <v>406</v>
      </c>
      <c r="B18">
        <v>56.07</v>
      </c>
      <c r="C18" t="s">
        <v>41</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6135E-C2FF-44CA-A70C-84D320F09A3B}">
  <sheetPr>
    <tabColor theme="0" tint="-0.34998626667073579"/>
  </sheetPr>
  <dimension ref="A1:D14"/>
  <sheetViews>
    <sheetView workbookViewId="0">
      <selection activeCell="B23" sqref="B23"/>
    </sheetView>
  </sheetViews>
  <sheetFormatPr defaultRowHeight="15" x14ac:dyDescent="0.25"/>
  <cols>
    <col min="1" max="1" width="37.5703125" bestFit="1" customWidth="1"/>
    <col min="2" max="2" width="10.28515625" bestFit="1" customWidth="1"/>
    <col min="3" max="3" width="8.5703125" bestFit="1" customWidth="1"/>
    <col min="4" max="4" width="12.85546875" bestFit="1" customWidth="1"/>
    <col min="5" max="5" width="37.5703125" bestFit="1" customWidth="1"/>
    <col min="6" max="8" width="11.140625" bestFit="1" customWidth="1"/>
  </cols>
  <sheetData>
    <row r="1" spans="1:4" x14ac:dyDescent="0.25">
      <c r="A1" t="s">
        <v>38</v>
      </c>
      <c r="B1" t="s">
        <v>39</v>
      </c>
      <c r="C1" t="s">
        <v>43</v>
      </c>
      <c r="D1" t="s">
        <v>40</v>
      </c>
    </row>
    <row r="2" spans="1:4" x14ac:dyDescent="0.25">
      <c r="A2" t="s">
        <v>44</v>
      </c>
      <c r="B2">
        <v>0.6</v>
      </c>
      <c r="C2">
        <v>1</v>
      </c>
      <c r="D2" t="s">
        <v>407</v>
      </c>
    </row>
    <row r="3" spans="1:4" x14ac:dyDescent="0.25">
      <c r="A3" t="s">
        <v>44</v>
      </c>
      <c r="B3">
        <v>0.6</v>
      </c>
      <c r="C3">
        <v>1</v>
      </c>
      <c r="D3" t="s">
        <v>407</v>
      </c>
    </row>
    <row r="4" spans="1:4" x14ac:dyDescent="0.25">
      <c r="A4" t="s">
        <v>44</v>
      </c>
      <c r="B4">
        <v>0.6</v>
      </c>
      <c r="C4">
        <v>1</v>
      </c>
      <c r="D4" t="s">
        <v>407</v>
      </c>
    </row>
    <row r="5" spans="1:4" x14ac:dyDescent="0.25">
      <c r="A5" t="s">
        <v>63</v>
      </c>
      <c r="B5">
        <v>1.81</v>
      </c>
      <c r="C5">
        <v>3</v>
      </c>
      <c r="D5" t="s">
        <v>41</v>
      </c>
    </row>
    <row r="6" spans="1:4" x14ac:dyDescent="0.25">
      <c r="A6" t="s">
        <v>41</v>
      </c>
      <c r="D6" t="s">
        <v>41</v>
      </c>
    </row>
    <row r="7" spans="1:4" x14ac:dyDescent="0.25">
      <c r="A7" t="s">
        <v>139</v>
      </c>
      <c r="B7">
        <v>0.35</v>
      </c>
      <c r="C7">
        <v>1</v>
      </c>
      <c r="D7" t="s">
        <v>408</v>
      </c>
    </row>
    <row r="8" spans="1:4" x14ac:dyDescent="0.25">
      <c r="A8" t="s">
        <v>139</v>
      </c>
      <c r="B8">
        <v>0.35</v>
      </c>
      <c r="C8">
        <v>1</v>
      </c>
      <c r="D8" t="s">
        <v>408</v>
      </c>
    </row>
    <row r="9" spans="1:4" x14ac:dyDescent="0.25">
      <c r="A9" t="s">
        <v>223</v>
      </c>
      <c r="B9">
        <v>0.69</v>
      </c>
      <c r="C9">
        <v>2</v>
      </c>
      <c r="D9" t="s">
        <v>41</v>
      </c>
    </row>
    <row r="10" spans="1:4" x14ac:dyDescent="0.25">
      <c r="A10" t="s">
        <v>41</v>
      </c>
      <c r="D10" t="s">
        <v>41</v>
      </c>
    </row>
    <row r="11" spans="1:4" x14ac:dyDescent="0.25">
      <c r="A11" t="s">
        <v>47</v>
      </c>
      <c r="B11">
        <v>0.89</v>
      </c>
      <c r="C11">
        <v>1</v>
      </c>
      <c r="D11" t="s">
        <v>409</v>
      </c>
    </row>
    <row r="12" spans="1:4" x14ac:dyDescent="0.25">
      <c r="A12" t="s">
        <v>47</v>
      </c>
      <c r="B12">
        <v>0.89</v>
      </c>
      <c r="C12">
        <v>1</v>
      </c>
      <c r="D12" t="s">
        <v>409</v>
      </c>
    </row>
    <row r="13" spans="1:4" x14ac:dyDescent="0.25">
      <c r="A13" t="s">
        <v>64</v>
      </c>
      <c r="B13">
        <v>1.78</v>
      </c>
      <c r="C13">
        <v>2</v>
      </c>
      <c r="D13" t="s">
        <v>41</v>
      </c>
    </row>
    <row r="14" spans="1:4" x14ac:dyDescent="0.25">
      <c r="A14" t="s">
        <v>60</v>
      </c>
      <c r="B14">
        <v>4.29</v>
      </c>
      <c r="C14">
        <v>7</v>
      </c>
      <c r="D14" t="s">
        <v>41</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D1A39-8895-4A9B-9B6D-F5E6702E972C}">
  <sheetPr>
    <tabColor theme="0" tint="-0.34998626667073579"/>
  </sheetPr>
  <dimension ref="A1:D60"/>
  <sheetViews>
    <sheetView topLeftCell="A37" workbookViewId="0">
      <selection activeCell="C43" sqref="C43"/>
    </sheetView>
  </sheetViews>
  <sheetFormatPr defaultRowHeight="15" x14ac:dyDescent="0.25"/>
  <cols>
    <col min="1" max="1" width="50" bestFit="1" customWidth="1"/>
    <col min="2" max="2" width="10.28515625" bestFit="1" customWidth="1"/>
    <col min="3" max="3" width="12.85546875" bestFit="1" customWidth="1"/>
    <col min="4" max="4" width="11.5703125" bestFit="1" customWidth="1"/>
    <col min="5" max="5" width="7" bestFit="1" customWidth="1"/>
    <col min="6" max="6" width="6.28515625" bestFit="1" customWidth="1"/>
    <col min="7" max="7" width="50.7109375" bestFit="1" customWidth="1"/>
    <col min="8" max="9" width="11.140625" bestFit="1" customWidth="1"/>
  </cols>
  <sheetData>
    <row r="1" spans="1:4" x14ac:dyDescent="0.25">
      <c r="A1" t="s">
        <v>38</v>
      </c>
      <c r="B1" t="s">
        <v>39</v>
      </c>
      <c r="C1" t="s">
        <v>40</v>
      </c>
      <c r="D1" t="s">
        <v>74</v>
      </c>
    </row>
    <row r="2" spans="1:4" x14ac:dyDescent="0.25">
      <c r="A2" t="s">
        <v>48</v>
      </c>
      <c r="B2">
        <v>0.14000000000000001</v>
      </c>
      <c r="C2" t="s">
        <v>46</v>
      </c>
    </row>
    <row r="3" spans="1:4" x14ac:dyDescent="0.25">
      <c r="A3" t="s">
        <v>65</v>
      </c>
      <c r="B3">
        <v>0.14000000000000001</v>
      </c>
      <c r="C3" t="s">
        <v>41</v>
      </c>
    </row>
    <row r="4" spans="1:4" x14ac:dyDescent="0.25">
      <c r="A4" t="s">
        <v>41</v>
      </c>
      <c r="C4" t="s">
        <v>41</v>
      </c>
    </row>
    <row r="5" spans="1:4" x14ac:dyDescent="0.25">
      <c r="A5" t="s">
        <v>199</v>
      </c>
      <c r="B5">
        <v>0.19</v>
      </c>
      <c r="C5" t="s">
        <v>46</v>
      </c>
    </row>
    <row r="6" spans="1:4" x14ac:dyDescent="0.25">
      <c r="A6" t="s">
        <v>200</v>
      </c>
      <c r="B6">
        <v>0.19</v>
      </c>
      <c r="C6" t="s">
        <v>41</v>
      </c>
    </row>
    <row r="7" spans="1:4" x14ac:dyDescent="0.25">
      <c r="A7" t="s">
        <v>41</v>
      </c>
      <c r="C7" t="s">
        <v>41</v>
      </c>
    </row>
    <row r="8" spans="1:4" x14ac:dyDescent="0.25">
      <c r="A8" t="s">
        <v>49</v>
      </c>
      <c r="B8">
        <v>0.06</v>
      </c>
      <c r="C8" t="s">
        <v>46</v>
      </c>
    </row>
    <row r="9" spans="1:4" x14ac:dyDescent="0.25">
      <c r="A9" t="s">
        <v>66</v>
      </c>
      <c r="B9">
        <v>0.06</v>
      </c>
      <c r="C9" t="s">
        <v>41</v>
      </c>
    </row>
    <row r="10" spans="1:4" x14ac:dyDescent="0.25">
      <c r="A10" t="s">
        <v>41</v>
      </c>
      <c r="C10" t="s">
        <v>41</v>
      </c>
    </row>
    <row r="11" spans="1:4" x14ac:dyDescent="0.25">
      <c r="A11" t="s">
        <v>50</v>
      </c>
      <c r="B11">
        <v>3.75</v>
      </c>
      <c r="C11" t="s">
        <v>46</v>
      </c>
    </row>
    <row r="12" spans="1:4" x14ac:dyDescent="0.25">
      <c r="A12" t="s">
        <v>67</v>
      </c>
      <c r="B12">
        <v>3.75</v>
      </c>
      <c r="C12" t="s">
        <v>41</v>
      </c>
    </row>
    <row r="13" spans="1:4" x14ac:dyDescent="0.25">
      <c r="A13" t="s">
        <v>41</v>
      </c>
      <c r="C13" t="s">
        <v>41</v>
      </c>
    </row>
    <row r="14" spans="1:4" x14ac:dyDescent="0.25">
      <c r="A14" t="s">
        <v>426</v>
      </c>
      <c r="B14">
        <v>6.58</v>
      </c>
      <c r="C14" t="s">
        <v>46</v>
      </c>
    </row>
    <row r="15" spans="1:4" x14ac:dyDescent="0.25">
      <c r="A15" t="s">
        <v>426</v>
      </c>
      <c r="B15">
        <v>3.82</v>
      </c>
      <c r="C15" t="s">
        <v>46</v>
      </c>
    </row>
    <row r="16" spans="1:4" x14ac:dyDescent="0.25">
      <c r="A16" t="s">
        <v>426</v>
      </c>
      <c r="B16">
        <v>3.59</v>
      </c>
      <c r="C16" t="s">
        <v>46</v>
      </c>
    </row>
    <row r="17" spans="1:3" x14ac:dyDescent="0.25">
      <c r="A17" t="s">
        <v>426</v>
      </c>
      <c r="B17">
        <v>3.59</v>
      </c>
      <c r="C17" t="s">
        <v>46</v>
      </c>
    </row>
    <row r="18" spans="1:3" x14ac:dyDescent="0.25">
      <c r="A18" t="s">
        <v>426</v>
      </c>
      <c r="B18">
        <v>3.12</v>
      </c>
      <c r="C18" t="s">
        <v>46</v>
      </c>
    </row>
    <row r="19" spans="1:3" x14ac:dyDescent="0.25">
      <c r="A19" t="s">
        <v>426</v>
      </c>
      <c r="B19">
        <v>11.22</v>
      </c>
      <c r="C19" t="s">
        <v>46</v>
      </c>
    </row>
    <row r="20" spans="1:3" x14ac:dyDescent="0.25">
      <c r="A20" t="s">
        <v>426</v>
      </c>
      <c r="B20">
        <v>3.81</v>
      </c>
      <c r="C20" t="s">
        <v>46</v>
      </c>
    </row>
    <row r="21" spans="1:3" x14ac:dyDescent="0.25">
      <c r="A21" t="s">
        <v>426</v>
      </c>
      <c r="B21">
        <v>5.03</v>
      </c>
      <c r="C21" t="s">
        <v>46</v>
      </c>
    </row>
    <row r="22" spans="1:3" x14ac:dyDescent="0.25">
      <c r="A22" t="s">
        <v>426</v>
      </c>
      <c r="B22">
        <v>15.08</v>
      </c>
      <c r="C22" t="s">
        <v>46</v>
      </c>
    </row>
    <row r="23" spans="1:3" x14ac:dyDescent="0.25">
      <c r="A23" t="s">
        <v>426</v>
      </c>
      <c r="B23">
        <v>6.56</v>
      </c>
      <c r="C23" t="s">
        <v>46</v>
      </c>
    </row>
    <row r="24" spans="1:3" x14ac:dyDescent="0.25">
      <c r="A24" t="s">
        <v>426</v>
      </c>
      <c r="B24">
        <v>13.27</v>
      </c>
      <c r="C24" t="s">
        <v>46</v>
      </c>
    </row>
    <row r="25" spans="1:3" x14ac:dyDescent="0.25">
      <c r="A25" t="s">
        <v>426</v>
      </c>
      <c r="B25">
        <v>0.87</v>
      </c>
      <c r="C25" t="s">
        <v>46</v>
      </c>
    </row>
    <row r="26" spans="1:3" x14ac:dyDescent="0.25">
      <c r="A26" t="s">
        <v>426</v>
      </c>
      <c r="B26">
        <v>3.02</v>
      </c>
      <c r="C26" t="s">
        <v>46</v>
      </c>
    </row>
    <row r="27" spans="1:3" x14ac:dyDescent="0.25">
      <c r="A27" t="s">
        <v>426</v>
      </c>
      <c r="B27">
        <v>3.02</v>
      </c>
      <c r="C27" t="s">
        <v>46</v>
      </c>
    </row>
    <row r="28" spans="1:3" x14ac:dyDescent="0.25">
      <c r="A28" t="s">
        <v>426</v>
      </c>
      <c r="B28">
        <v>3.15</v>
      </c>
      <c r="C28" t="s">
        <v>46</v>
      </c>
    </row>
    <row r="29" spans="1:3" x14ac:dyDescent="0.25">
      <c r="A29" t="s">
        <v>427</v>
      </c>
      <c r="B29">
        <v>85.73</v>
      </c>
      <c r="C29" t="s">
        <v>41</v>
      </c>
    </row>
    <row r="30" spans="1:3" x14ac:dyDescent="0.25">
      <c r="A30" t="s">
        <v>41</v>
      </c>
      <c r="C30" t="s">
        <v>41</v>
      </c>
    </row>
    <row r="31" spans="1:3" x14ac:dyDescent="0.25">
      <c r="A31" t="s">
        <v>428</v>
      </c>
      <c r="B31">
        <v>8.02</v>
      </c>
      <c r="C31" t="s">
        <v>46</v>
      </c>
    </row>
    <row r="32" spans="1:3" x14ac:dyDescent="0.25">
      <c r="A32" t="s">
        <v>429</v>
      </c>
      <c r="B32">
        <v>8.02</v>
      </c>
      <c r="C32" t="s">
        <v>41</v>
      </c>
    </row>
    <row r="33" spans="1:3" x14ac:dyDescent="0.25">
      <c r="A33" t="s">
        <v>41</v>
      </c>
      <c r="C33" t="s">
        <v>41</v>
      </c>
    </row>
    <row r="34" spans="1:3" x14ac:dyDescent="0.25">
      <c r="A34" t="s">
        <v>202</v>
      </c>
      <c r="B34">
        <v>0.64</v>
      </c>
      <c r="C34" t="s">
        <v>46</v>
      </c>
    </row>
    <row r="35" spans="1:3" x14ac:dyDescent="0.25">
      <c r="A35" t="s">
        <v>202</v>
      </c>
      <c r="B35">
        <v>0.27</v>
      </c>
      <c r="C35" t="s">
        <v>46</v>
      </c>
    </row>
    <row r="36" spans="1:3" x14ac:dyDescent="0.25">
      <c r="A36" t="s">
        <v>202</v>
      </c>
      <c r="B36">
        <v>0.61</v>
      </c>
      <c r="C36" t="s">
        <v>46</v>
      </c>
    </row>
    <row r="37" spans="1:3" x14ac:dyDescent="0.25">
      <c r="A37" t="s">
        <v>203</v>
      </c>
      <c r="B37">
        <v>1.52</v>
      </c>
      <c r="C37" t="s">
        <v>41</v>
      </c>
    </row>
    <row r="38" spans="1:3" x14ac:dyDescent="0.25">
      <c r="A38" t="s">
        <v>41</v>
      </c>
      <c r="C38" t="s">
        <v>41</v>
      </c>
    </row>
    <row r="39" spans="1:3" x14ac:dyDescent="0.25">
      <c r="A39" t="s">
        <v>220</v>
      </c>
      <c r="B39">
        <v>1.1499999999999999</v>
      </c>
      <c r="C39" t="s">
        <v>46</v>
      </c>
    </row>
    <row r="40" spans="1:3" x14ac:dyDescent="0.25">
      <c r="A40" t="s">
        <v>221</v>
      </c>
      <c r="B40">
        <v>1.1499999999999999</v>
      </c>
      <c r="C40" t="s">
        <v>41</v>
      </c>
    </row>
    <row r="41" spans="1:3" x14ac:dyDescent="0.25">
      <c r="A41" t="s">
        <v>41</v>
      </c>
      <c r="C41" t="s">
        <v>41</v>
      </c>
    </row>
    <row r="42" spans="1:3" x14ac:dyDescent="0.25">
      <c r="A42" t="s">
        <v>51</v>
      </c>
      <c r="B42">
        <v>1.1000000000000001</v>
      </c>
      <c r="C42" t="s">
        <v>46</v>
      </c>
    </row>
    <row r="43" spans="1:3" x14ac:dyDescent="0.25">
      <c r="A43" t="s">
        <v>51</v>
      </c>
      <c r="B43">
        <v>2.14</v>
      </c>
      <c r="C43" t="s">
        <v>46</v>
      </c>
    </row>
    <row r="44" spans="1:3" x14ac:dyDescent="0.25">
      <c r="A44" t="s">
        <v>51</v>
      </c>
      <c r="B44">
        <v>4.09</v>
      </c>
      <c r="C44" t="s">
        <v>46</v>
      </c>
    </row>
    <row r="45" spans="1:3" x14ac:dyDescent="0.25">
      <c r="A45" t="s">
        <v>204</v>
      </c>
      <c r="B45">
        <v>7.33</v>
      </c>
      <c r="C45" t="s">
        <v>41</v>
      </c>
    </row>
    <row r="46" spans="1:3" x14ac:dyDescent="0.25">
      <c r="A46" t="s">
        <v>41</v>
      </c>
      <c r="C46" t="s">
        <v>41</v>
      </c>
    </row>
    <row r="47" spans="1:3" x14ac:dyDescent="0.25">
      <c r="A47" t="s">
        <v>52</v>
      </c>
      <c r="B47">
        <v>0.56999999999999995</v>
      </c>
      <c r="C47" t="s">
        <v>46</v>
      </c>
    </row>
    <row r="48" spans="1:3" x14ac:dyDescent="0.25">
      <c r="A48" t="s">
        <v>52</v>
      </c>
      <c r="B48">
        <v>0.56999999999999995</v>
      </c>
      <c r="C48" t="s">
        <v>46</v>
      </c>
    </row>
    <row r="49" spans="1:3" x14ac:dyDescent="0.25">
      <c r="A49" t="s">
        <v>52</v>
      </c>
      <c r="B49">
        <v>0.56999999999999995</v>
      </c>
      <c r="C49" t="s">
        <v>46</v>
      </c>
    </row>
    <row r="50" spans="1:3" x14ac:dyDescent="0.25">
      <c r="A50" t="s">
        <v>68</v>
      </c>
      <c r="B50">
        <v>1.71</v>
      </c>
      <c r="C50" t="s">
        <v>41</v>
      </c>
    </row>
    <row r="51" spans="1:3" x14ac:dyDescent="0.25">
      <c r="A51" t="s">
        <v>41</v>
      </c>
      <c r="C51" t="s">
        <v>41</v>
      </c>
    </row>
    <row r="52" spans="1:3" x14ac:dyDescent="0.25">
      <c r="A52" t="s">
        <v>430</v>
      </c>
      <c r="B52">
        <v>0.49</v>
      </c>
      <c r="C52" t="s">
        <v>46</v>
      </c>
    </row>
    <row r="53" spans="1:3" x14ac:dyDescent="0.25">
      <c r="A53" t="s">
        <v>431</v>
      </c>
      <c r="B53">
        <v>0.49</v>
      </c>
      <c r="C53" t="s">
        <v>41</v>
      </c>
    </row>
    <row r="54" spans="1:3" x14ac:dyDescent="0.25">
      <c r="A54" t="s">
        <v>41</v>
      </c>
      <c r="C54" t="s">
        <v>41</v>
      </c>
    </row>
    <row r="55" spans="1:3" x14ac:dyDescent="0.25">
      <c r="A55" t="s">
        <v>191</v>
      </c>
      <c r="B55">
        <v>3.95</v>
      </c>
      <c r="C55" t="s">
        <v>46</v>
      </c>
    </row>
    <row r="56" spans="1:3" x14ac:dyDescent="0.25">
      <c r="A56" t="s">
        <v>191</v>
      </c>
      <c r="B56">
        <v>4.32</v>
      </c>
      <c r="C56" t="s">
        <v>46</v>
      </c>
    </row>
    <row r="57" spans="1:3" x14ac:dyDescent="0.25">
      <c r="A57" t="s">
        <v>191</v>
      </c>
      <c r="B57">
        <v>1.32</v>
      </c>
      <c r="C57" t="s">
        <v>46</v>
      </c>
    </row>
    <row r="58" spans="1:3" x14ac:dyDescent="0.25">
      <c r="A58" t="s">
        <v>191</v>
      </c>
      <c r="B58">
        <v>0.53</v>
      </c>
      <c r="C58" t="s">
        <v>46</v>
      </c>
    </row>
    <row r="59" spans="1:3" x14ac:dyDescent="0.25">
      <c r="A59" t="s">
        <v>432</v>
      </c>
      <c r="B59">
        <v>10.130000000000001</v>
      </c>
      <c r="C59" t="s">
        <v>41</v>
      </c>
    </row>
    <row r="60" spans="1:3" x14ac:dyDescent="0.25">
      <c r="A60" t="s">
        <v>433</v>
      </c>
      <c r="B60">
        <v>120.23</v>
      </c>
      <c r="C60" t="s">
        <v>41</v>
      </c>
    </row>
  </sheetData>
  <phoneticPr fontId="14" type="noConversion"/>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7ED19-372F-47E0-9D43-C90F2AE7867C}">
  <sheetPr>
    <tabColor theme="0" tint="-0.34998626667073579"/>
  </sheetPr>
  <dimension ref="A1:C44"/>
  <sheetViews>
    <sheetView topLeftCell="A16" workbookViewId="0">
      <selection activeCell="B44" sqref="B44"/>
    </sheetView>
  </sheetViews>
  <sheetFormatPr defaultRowHeight="15" x14ac:dyDescent="0.25"/>
  <cols>
    <col min="1" max="1" width="63.85546875" bestFit="1" customWidth="1"/>
    <col min="2" max="2" width="10.28515625" bestFit="1" customWidth="1"/>
    <col min="3" max="3" width="12.85546875" bestFit="1" customWidth="1"/>
    <col min="4" max="4" width="63.85546875" bestFit="1" customWidth="1"/>
    <col min="5" max="6" width="11.140625" bestFit="1" customWidth="1"/>
  </cols>
  <sheetData>
    <row r="1" spans="1:3" x14ac:dyDescent="0.25">
      <c r="A1" t="s">
        <v>38</v>
      </c>
      <c r="B1" t="s">
        <v>39</v>
      </c>
      <c r="C1" t="s">
        <v>40</v>
      </c>
    </row>
    <row r="2" spans="1:3" x14ac:dyDescent="0.25">
      <c r="A2" t="s">
        <v>175</v>
      </c>
      <c r="B2">
        <v>2.12</v>
      </c>
      <c r="C2" t="s">
        <v>53</v>
      </c>
    </row>
    <row r="3" spans="1:3" x14ac:dyDescent="0.25">
      <c r="A3" t="s">
        <v>175</v>
      </c>
      <c r="B3">
        <v>2.12</v>
      </c>
      <c r="C3" t="s">
        <v>53</v>
      </c>
    </row>
    <row r="4" spans="1:3" x14ac:dyDescent="0.25">
      <c r="A4" t="s">
        <v>175</v>
      </c>
      <c r="B4">
        <v>2.12</v>
      </c>
      <c r="C4" t="s">
        <v>53</v>
      </c>
    </row>
    <row r="5" spans="1:3" x14ac:dyDescent="0.25">
      <c r="A5" t="s">
        <v>175</v>
      </c>
      <c r="B5">
        <v>2.12</v>
      </c>
      <c r="C5" t="s">
        <v>53</v>
      </c>
    </row>
    <row r="6" spans="1:3" x14ac:dyDescent="0.25">
      <c r="A6" t="s">
        <v>175</v>
      </c>
      <c r="B6">
        <v>2.12</v>
      </c>
      <c r="C6" t="s">
        <v>53</v>
      </c>
    </row>
    <row r="7" spans="1:3" x14ac:dyDescent="0.25">
      <c r="A7" t="s">
        <v>175</v>
      </c>
      <c r="B7">
        <v>2.12</v>
      </c>
      <c r="C7" t="s">
        <v>53</v>
      </c>
    </row>
    <row r="8" spans="1:3" x14ac:dyDescent="0.25">
      <c r="A8" t="s">
        <v>175</v>
      </c>
      <c r="B8">
        <v>2.12</v>
      </c>
      <c r="C8" t="s">
        <v>53</v>
      </c>
    </row>
    <row r="9" spans="1:3" x14ac:dyDescent="0.25">
      <c r="A9" t="s">
        <v>175</v>
      </c>
      <c r="B9">
        <v>2.12</v>
      </c>
      <c r="C9" t="s">
        <v>53</v>
      </c>
    </row>
    <row r="10" spans="1:3" x14ac:dyDescent="0.25">
      <c r="A10" t="s">
        <v>175</v>
      </c>
      <c r="B10">
        <v>2.12</v>
      </c>
      <c r="C10" t="s">
        <v>53</v>
      </c>
    </row>
    <row r="11" spans="1:3" x14ac:dyDescent="0.25">
      <c r="A11" t="s">
        <v>175</v>
      </c>
      <c r="B11">
        <v>2.12</v>
      </c>
      <c r="C11" t="s">
        <v>53</v>
      </c>
    </row>
    <row r="12" spans="1:3" x14ac:dyDescent="0.25">
      <c r="A12" t="s">
        <v>175</v>
      </c>
      <c r="B12">
        <v>1.44</v>
      </c>
      <c r="C12" t="s">
        <v>53</v>
      </c>
    </row>
    <row r="13" spans="1:3" x14ac:dyDescent="0.25">
      <c r="A13" t="s">
        <v>175</v>
      </c>
      <c r="B13">
        <v>0.6</v>
      </c>
      <c r="C13" t="s">
        <v>53</v>
      </c>
    </row>
    <row r="14" spans="1:3" x14ac:dyDescent="0.25">
      <c r="A14" t="s">
        <v>175</v>
      </c>
      <c r="B14">
        <v>0.62</v>
      </c>
      <c r="C14" t="s">
        <v>53</v>
      </c>
    </row>
    <row r="15" spans="1:3" x14ac:dyDescent="0.25">
      <c r="A15" t="s">
        <v>175</v>
      </c>
      <c r="B15">
        <v>0.62</v>
      </c>
      <c r="C15" t="s">
        <v>53</v>
      </c>
    </row>
    <row r="16" spans="1:3" x14ac:dyDescent="0.25">
      <c r="A16" t="s">
        <v>175</v>
      </c>
      <c r="B16">
        <v>0.62</v>
      </c>
      <c r="C16" t="s">
        <v>53</v>
      </c>
    </row>
    <row r="17" spans="1:3" x14ac:dyDescent="0.25">
      <c r="A17" t="s">
        <v>175</v>
      </c>
      <c r="B17">
        <v>0.62</v>
      </c>
      <c r="C17" t="s">
        <v>53</v>
      </c>
    </row>
    <row r="18" spans="1:3" x14ac:dyDescent="0.25">
      <c r="A18" t="s">
        <v>175</v>
      </c>
      <c r="B18">
        <v>0.6</v>
      </c>
      <c r="C18" t="s">
        <v>53</v>
      </c>
    </row>
    <row r="19" spans="1:3" x14ac:dyDescent="0.25">
      <c r="A19" t="s">
        <v>175</v>
      </c>
      <c r="B19">
        <v>0.57999999999999996</v>
      </c>
      <c r="C19" t="s">
        <v>53</v>
      </c>
    </row>
    <row r="20" spans="1:3" x14ac:dyDescent="0.25">
      <c r="A20" t="s">
        <v>175</v>
      </c>
      <c r="B20">
        <v>0.57999999999999996</v>
      </c>
      <c r="C20" t="s">
        <v>53</v>
      </c>
    </row>
    <row r="21" spans="1:3" x14ac:dyDescent="0.25">
      <c r="A21" t="s">
        <v>175</v>
      </c>
      <c r="B21">
        <v>0.57999999999999996</v>
      </c>
      <c r="C21" t="s">
        <v>53</v>
      </c>
    </row>
    <row r="22" spans="1:3" x14ac:dyDescent="0.25">
      <c r="A22" t="s">
        <v>175</v>
      </c>
      <c r="B22">
        <v>0.6</v>
      </c>
      <c r="C22" t="s">
        <v>53</v>
      </c>
    </row>
    <row r="23" spans="1:3" x14ac:dyDescent="0.25">
      <c r="A23" t="s">
        <v>175</v>
      </c>
      <c r="B23">
        <v>0.62</v>
      </c>
      <c r="C23" t="s">
        <v>53</v>
      </c>
    </row>
    <row r="24" spans="1:3" x14ac:dyDescent="0.25">
      <c r="A24" t="s">
        <v>175</v>
      </c>
      <c r="B24">
        <v>0.62</v>
      </c>
      <c r="C24" t="s">
        <v>53</v>
      </c>
    </row>
    <row r="25" spans="1:3" x14ac:dyDescent="0.25">
      <c r="A25" t="s">
        <v>175</v>
      </c>
      <c r="B25">
        <v>0.62</v>
      </c>
      <c r="C25" t="s">
        <v>53</v>
      </c>
    </row>
    <row r="26" spans="1:3" x14ac:dyDescent="0.25">
      <c r="A26" t="s">
        <v>175</v>
      </c>
      <c r="B26">
        <v>0.6</v>
      </c>
      <c r="C26" t="s">
        <v>53</v>
      </c>
    </row>
    <row r="27" spans="1:3" x14ac:dyDescent="0.25">
      <c r="A27" t="s">
        <v>175</v>
      </c>
      <c r="B27">
        <v>0.57999999999999996</v>
      </c>
      <c r="C27" t="s">
        <v>53</v>
      </c>
    </row>
    <row r="28" spans="1:3" x14ac:dyDescent="0.25">
      <c r="A28" t="s">
        <v>175</v>
      </c>
      <c r="B28">
        <v>0.57999999999999996</v>
      </c>
      <c r="C28" t="s">
        <v>53</v>
      </c>
    </row>
    <row r="29" spans="1:3" x14ac:dyDescent="0.25">
      <c r="A29" t="s">
        <v>175</v>
      </c>
      <c r="B29">
        <v>0.57999999999999996</v>
      </c>
      <c r="C29" t="s">
        <v>53</v>
      </c>
    </row>
    <row r="30" spans="1:3" x14ac:dyDescent="0.25">
      <c r="A30" t="s">
        <v>175</v>
      </c>
      <c r="B30">
        <v>0.6</v>
      </c>
      <c r="C30" t="s">
        <v>53</v>
      </c>
    </row>
    <row r="31" spans="1:3" x14ac:dyDescent="0.25">
      <c r="A31" t="s">
        <v>175</v>
      </c>
      <c r="B31">
        <v>0.57999999999999996</v>
      </c>
      <c r="C31" t="s">
        <v>53</v>
      </c>
    </row>
    <row r="32" spans="1:3" x14ac:dyDescent="0.25">
      <c r="A32" t="s">
        <v>175</v>
      </c>
      <c r="B32">
        <v>0.57999999999999996</v>
      </c>
      <c r="C32" t="s">
        <v>53</v>
      </c>
    </row>
    <row r="33" spans="1:3" x14ac:dyDescent="0.25">
      <c r="A33" t="s">
        <v>175</v>
      </c>
      <c r="B33">
        <v>0.57999999999999996</v>
      </c>
      <c r="C33" t="s">
        <v>53</v>
      </c>
    </row>
    <row r="34" spans="1:3" x14ac:dyDescent="0.25">
      <c r="A34" t="s">
        <v>175</v>
      </c>
      <c r="B34">
        <v>0.57999999999999996</v>
      </c>
      <c r="C34" t="s">
        <v>53</v>
      </c>
    </row>
    <row r="35" spans="1:3" x14ac:dyDescent="0.25">
      <c r="A35" t="s">
        <v>175</v>
      </c>
      <c r="B35">
        <v>0.62</v>
      </c>
      <c r="C35" t="s">
        <v>53</v>
      </c>
    </row>
    <row r="36" spans="1:3" x14ac:dyDescent="0.25">
      <c r="A36" t="s">
        <v>175</v>
      </c>
      <c r="B36">
        <v>0.57999999999999996</v>
      </c>
      <c r="C36" t="s">
        <v>53</v>
      </c>
    </row>
    <row r="37" spans="1:3" x14ac:dyDescent="0.25">
      <c r="A37" t="s">
        <v>175</v>
      </c>
      <c r="B37">
        <v>0.57999999999999996</v>
      </c>
      <c r="C37" t="s">
        <v>53</v>
      </c>
    </row>
    <row r="38" spans="1:3" x14ac:dyDescent="0.25">
      <c r="A38" t="s">
        <v>175</v>
      </c>
      <c r="B38">
        <v>0.57999999999999996</v>
      </c>
      <c r="C38" t="s">
        <v>53</v>
      </c>
    </row>
    <row r="39" spans="1:3" x14ac:dyDescent="0.25">
      <c r="A39" t="s">
        <v>175</v>
      </c>
      <c r="B39">
        <v>0.6</v>
      </c>
      <c r="C39" t="s">
        <v>53</v>
      </c>
    </row>
    <row r="40" spans="1:3" x14ac:dyDescent="0.25">
      <c r="A40" t="s">
        <v>175</v>
      </c>
      <c r="B40">
        <v>0.57999999999999996</v>
      </c>
      <c r="C40" t="s">
        <v>53</v>
      </c>
    </row>
    <row r="41" spans="1:3" x14ac:dyDescent="0.25">
      <c r="A41" t="s">
        <v>175</v>
      </c>
      <c r="B41">
        <v>0.57999999999999996</v>
      </c>
      <c r="C41" t="s">
        <v>53</v>
      </c>
    </row>
    <row r="42" spans="1:3" x14ac:dyDescent="0.25">
      <c r="A42" t="s">
        <v>175</v>
      </c>
      <c r="B42">
        <v>0.57999999999999996</v>
      </c>
      <c r="C42" t="s">
        <v>53</v>
      </c>
    </row>
    <row r="43" spans="1:3" x14ac:dyDescent="0.25">
      <c r="A43" t="s">
        <v>175</v>
      </c>
      <c r="B43">
        <v>0.57999999999999996</v>
      </c>
      <c r="C43" t="s">
        <v>53</v>
      </c>
    </row>
    <row r="44" spans="1:3" x14ac:dyDescent="0.25">
      <c r="A44" t="s">
        <v>54</v>
      </c>
      <c r="B44">
        <v>41.15</v>
      </c>
      <c r="C44" t="s">
        <v>41</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4A62F-3845-4250-93BF-81DF61A9E40F}">
  <sheetPr>
    <tabColor theme="0" tint="-0.34998626667073579"/>
  </sheetPr>
  <dimension ref="A1:C4"/>
  <sheetViews>
    <sheetView workbookViewId="0">
      <selection activeCell="A52" sqref="A52"/>
    </sheetView>
  </sheetViews>
  <sheetFormatPr defaultRowHeight="15" x14ac:dyDescent="0.25"/>
  <cols>
    <col min="1" max="1" width="34.42578125" bestFit="1" customWidth="1"/>
    <col min="2" max="2" width="10.28515625" bestFit="1" customWidth="1"/>
    <col min="3" max="3" width="12.85546875" bestFit="1" customWidth="1"/>
    <col min="4" max="4" width="29.140625" bestFit="1" customWidth="1"/>
    <col min="5" max="6" width="11.140625" bestFit="1" customWidth="1"/>
  </cols>
  <sheetData>
    <row r="1" spans="1:3" x14ac:dyDescent="0.25">
      <c r="A1" t="s">
        <v>38</v>
      </c>
      <c r="B1" t="s">
        <v>39</v>
      </c>
      <c r="C1" t="s">
        <v>40</v>
      </c>
    </row>
    <row r="2" spans="1:3" x14ac:dyDescent="0.25">
      <c r="A2" t="s">
        <v>205</v>
      </c>
      <c r="B2">
        <v>24.35</v>
      </c>
      <c r="C2" t="s">
        <v>55</v>
      </c>
    </row>
    <row r="3" spans="1:3" x14ac:dyDescent="0.25">
      <c r="A3" t="s">
        <v>205</v>
      </c>
      <c r="B3">
        <v>0.15</v>
      </c>
      <c r="C3" t="s">
        <v>55</v>
      </c>
    </row>
    <row r="4" spans="1:3" x14ac:dyDescent="0.25">
      <c r="A4" t="s">
        <v>56</v>
      </c>
      <c r="B4">
        <v>24.5</v>
      </c>
      <c r="C4" t="s">
        <v>41</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DCE98-063F-4D2A-97BE-EB4750602631}">
  <sheetPr>
    <tabColor theme="0" tint="-0.34998626667073579"/>
  </sheetPr>
  <dimension ref="A1:C33"/>
  <sheetViews>
    <sheetView workbookViewId="0">
      <selection activeCell="A13" sqref="A13"/>
    </sheetView>
  </sheetViews>
  <sheetFormatPr defaultRowHeight="15" x14ac:dyDescent="0.25"/>
  <cols>
    <col min="1" max="1" width="33.42578125" bestFit="1" customWidth="1"/>
    <col min="2" max="2" width="10.28515625" bestFit="1" customWidth="1"/>
    <col min="3" max="3" width="12.85546875" bestFit="1" customWidth="1"/>
    <col min="4" max="4" width="23.140625" bestFit="1" customWidth="1"/>
    <col min="5" max="6" width="11.140625" bestFit="1" customWidth="1"/>
  </cols>
  <sheetData>
    <row r="1" spans="1:3" x14ac:dyDescent="0.25">
      <c r="A1" t="s">
        <v>38</v>
      </c>
      <c r="B1" t="s">
        <v>39</v>
      </c>
      <c r="C1" t="s">
        <v>40</v>
      </c>
    </row>
    <row r="2" spans="1:3" x14ac:dyDescent="0.25">
      <c r="A2" t="s">
        <v>410</v>
      </c>
      <c r="B2">
        <v>102.3</v>
      </c>
      <c r="C2" t="s">
        <v>46</v>
      </c>
    </row>
    <row r="3" spans="1:3" x14ac:dyDescent="0.25">
      <c r="A3" t="s">
        <v>411</v>
      </c>
      <c r="B3">
        <v>102.3</v>
      </c>
      <c r="C3" t="s">
        <v>41</v>
      </c>
    </row>
    <row r="4" spans="1:3" x14ac:dyDescent="0.25">
      <c r="A4" t="s">
        <v>41</v>
      </c>
      <c r="C4" t="s">
        <v>41</v>
      </c>
    </row>
    <row r="5" spans="1:3" x14ac:dyDescent="0.25">
      <c r="A5" t="s">
        <v>206</v>
      </c>
      <c r="B5">
        <v>14.75</v>
      </c>
      <c r="C5" t="s">
        <v>412</v>
      </c>
    </row>
    <row r="6" spans="1:3" x14ac:dyDescent="0.25">
      <c r="A6" t="s">
        <v>206</v>
      </c>
      <c r="B6">
        <v>14.75</v>
      </c>
      <c r="C6" t="s">
        <v>412</v>
      </c>
    </row>
    <row r="7" spans="1:3" x14ac:dyDescent="0.25">
      <c r="A7" t="s">
        <v>206</v>
      </c>
      <c r="B7">
        <v>17.420000000000002</v>
      </c>
      <c r="C7" t="s">
        <v>412</v>
      </c>
    </row>
    <row r="8" spans="1:3" x14ac:dyDescent="0.25">
      <c r="A8" t="s">
        <v>206</v>
      </c>
      <c r="B8">
        <v>19.38</v>
      </c>
      <c r="C8" t="s">
        <v>412</v>
      </c>
    </row>
    <row r="9" spans="1:3" x14ac:dyDescent="0.25">
      <c r="A9" t="s">
        <v>206</v>
      </c>
      <c r="B9">
        <v>15.89</v>
      </c>
      <c r="C9" t="s">
        <v>412</v>
      </c>
    </row>
    <row r="10" spans="1:3" x14ac:dyDescent="0.25">
      <c r="A10" t="s">
        <v>206</v>
      </c>
      <c r="B10">
        <v>3.86</v>
      </c>
      <c r="C10" t="s">
        <v>412</v>
      </c>
    </row>
    <row r="11" spans="1:3" x14ac:dyDescent="0.25">
      <c r="A11" t="s">
        <v>206</v>
      </c>
      <c r="B11">
        <v>0.28999999999999998</v>
      </c>
      <c r="C11" t="s">
        <v>412</v>
      </c>
    </row>
    <row r="12" spans="1:3" x14ac:dyDescent="0.25">
      <c r="A12" t="s">
        <v>206</v>
      </c>
      <c r="B12">
        <v>0.28000000000000003</v>
      </c>
      <c r="C12" t="s">
        <v>412</v>
      </c>
    </row>
    <row r="13" spans="1:3" x14ac:dyDescent="0.25">
      <c r="A13" t="s">
        <v>206</v>
      </c>
      <c r="B13">
        <v>0.28999999999999998</v>
      </c>
      <c r="C13" t="s">
        <v>412</v>
      </c>
    </row>
    <row r="14" spans="1:3" x14ac:dyDescent="0.25">
      <c r="A14" t="s">
        <v>206</v>
      </c>
      <c r="B14">
        <v>1.05</v>
      </c>
      <c r="C14" t="s">
        <v>412</v>
      </c>
    </row>
    <row r="15" spans="1:3" x14ac:dyDescent="0.25">
      <c r="A15" t="s">
        <v>206</v>
      </c>
      <c r="B15">
        <v>6.31</v>
      </c>
      <c r="C15" t="s">
        <v>412</v>
      </c>
    </row>
    <row r="16" spans="1:3" x14ac:dyDescent="0.25">
      <c r="A16" t="s">
        <v>206</v>
      </c>
      <c r="B16">
        <v>3.58</v>
      </c>
      <c r="C16" t="s">
        <v>412</v>
      </c>
    </row>
    <row r="17" spans="1:3" x14ac:dyDescent="0.25">
      <c r="A17" t="s">
        <v>413</v>
      </c>
      <c r="B17">
        <v>97.86</v>
      </c>
      <c r="C17" t="s">
        <v>41</v>
      </c>
    </row>
    <row r="18" spans="1:3" x14ac:dyDescent="0.25">
      <c r="A18" t="s">
        <v>41</v>
      </c>
      <c r="C18" t="s">
        <v>41</v>
      </c>
    </row>
    <row r="19" spans="1:3" x14ac:dyDescent="0.25">
      <c r="A19" t="s">
        <v>207</v>
      </c>
      <c r="B19">
        <v>8.42</v>
      </c>
      <c r="C19" t="s">
        <v>414</v>
      </c>
    </row>
    <row r="20" spans="1:3" x14ac:dyDescent="0.25">
      <c r="A20" t="s">
        <v>207</v>
      </c>
      <c r="B20">
        <v>8.42</v>
      </c>
      <c r="C20" t="s">
        <v>414</v>
      </c>
    </row>
    <row r="21" spans="1:3" x14ac:dyDescent="0.25">
      <c r="A21" t="s">
        <v>208</v>
      </c>
      <c r="B21">
        <v>16.84</v>
      </c>
      <c r="C21" t="s">
        <v>41</v>
      </c>
    </row>
    <row r="22" spans="1:3" x14ac:dyDescent="0.25">
      <c r="A22" t="s">
        <v>41</v>
      </c>
      <c r="C22" t="s">
        <v>41</v>
      </c>
    </row>
    <row r="23" spans="1:3" x14ac:dyDescent="0.25">
      <c r="A23" t="s">
        <v>209</v>
      </c>
      <c r="B23">
        <v>88.94</v>
      </c>
      <c r="C23" t="s">
        <v>415</v>
      </c>
    </row>
    <row r="24" spans="1:3" x14ac:dyDescent="0.25">
      <c r="A24" t="s">
        <v>209</v>
      </c>
      <c r="B24">
        <v>8.3699999999999992</v>
      </c>
      <c r="C24" t="s">
        <v>415</v>
      </c>
    </row>
    <row r="25" spans="1:3" x14ac:dyDescent="0.25">
      <c r="A25" t="s">
        <v>416</v>
      </c>
      <c r="B25">
        <v>97.31</v>
      </c>
      <c r="C25" t="s">
        <v>41</v>
      </c>
    </row>
    <row r="26" spans="1:3" x14ac:dyDescent="0.25">
      <c r="A26" t="s">
        <v>41</v>
      </c>
      <c r="C26" t="s">
        <v>41</v>
      </c>
    </row>
    <row r="27" spans="1:3" x14ac:dyDescent="0.25">
      <c r="A27" t="s">
        <v>210</v>
      </c>
      <c r="B27">
        <v>23.71</v>
      </c>
      <c r="C27" t="s">
        <v>417</v>
      </c>
    </row>
    <row r="28" spans="1:3" x14ac:dyDescent="0.25">
      <c r="A28" t="s">
        <v>210</v>
      </c>
      <c r="B28">
        <v>0.05</v>
      </c>
      <c r="C28" t="s">
        <v>46</v>
      </c>
    </row>
    <row r="29" spans="1:3" x14ac:dyDescent="0.25">
      <c r="A29" t="s">
        <v>211</v>
      </c>
      <c r="B29">
        <v>23.76</v>
      </c>
      <c r="C29" t="s">
        <v>41</v>
      </c>
    </row>
    <row r="30" spans="1:3" x14ac:dyDescent="0.25">
      <c r="A30" t="s">
        <v>41</v>
      </c>
      <c r="C30" t="s">
        <v>41</v>
      </c>
    </row>
    <row r="31" spans="1:3" x14ac:dyDescent="0.25">
      <c r="A31" t="s">
        <v>212</v>
      </c>
      <c r="B31">
        <v>7.89</v>
      </c>
      <c r="C31" t="s">
        <v>418</v>
      </c>
    </row>
    <row r="32" spans="1:3" x14ac:dyDescent="0.25">
      <c r="A32" t="s">
        <v>213</v>
      </c>
      <c r="B32">
        <v>7.89</v>
      </c>
      <c r="C32" t="s">
        <v>41</v>
      </c>
    </row>
    <row r="33" spans="1:3" x14ac:dyDescent="0.25">
      <c r="A33" t="s">
        <v>179</v>
      </c>
      <c r="B33">
        <v>345.97</v>
      </c>
      <c r="C33" t="s">
        <v>41</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FD7EB-F467-4250-A8E1-5C411E1ECFCF}">
  <sheetPr>
    <tabColor theme="0" tint="-0.34998626667073579"/>
  </sheetPr>
  <dimension ref="A1:E9"/>
  <sheetViews>
    <sheetView workbookViewId="0">
      <selection activeCell="H14" sqref="H14"/>
    </sheetView>
  </sheetViews>
  <sheetFormatPr defaultRowHeight="15" x14ac:dyDescent="0.25"/>
  <cols>
    <col min="1" max="1" width="30" bestFit="1" customWidth="1"/>
    <col min="2" max="2" width="10.28515625" bestFit="1" customWidth="1"/>
    <col min="3" max="3" width="12.85546875" bestFit="1" customWidth="1"/>
    <col min="4" max="4" width="12.28515625" bestFit="1" customWidth="1"/>
    <col min="5" max="5" width="22" bestFit="1" customWidth="1"/>
  </cols>
  <sheetData>
    <row r="1" spans="1:5" x14ac:dyDescent="0.25">
      <c r="A1" t="s">
        <v>296</v>
      </c>
      <c r="B1" t="s">
        <v>39</v>
      </c>
      <c r="C1" t="s">
        <v>40</v>
      </c>
      <c r="D1" t="s">
        <v>420</v>
      </c>
      <c r="E1" t="s">
        <v>421</v>
      </c>
    </row>
    <row r="2" spans="1:5" x14ac:dyDescent="0.25">
      <c r="A2" t="s">
        <v>216</v>
      </c>
      <c r="B2">
        <v>57.73</v>
      </c>
      <c r="C2" t="s">
        <v>297</v>
      </c>
      <c r="D2">
        <v>58.44</v>
      </c>
      <c r="E2">
        <v>40</v>
      </c>
    </row>
    <row r="3" spans="1:5" x14ac:dyDescent="0.25">
      <c r="A3" t="s">
        <v>217</v>
      </c>
      <c r="B3">
        <v>208.32</v>
      </c>
      <c r="C3" t="s">
        <v>298</v>
      </c>
      <c r="D3">
        <v>104.47</v>
      </c>
      <c r="E3">
        <v>60</v>
      </c>
    </row>
    <row r="4" spans="1:5" x14ac:dyDescent="0.25">
      <c r="A4" t="s">
        <v>216</v>
      </c>
      <c r="B4">
        <v>2.89</v>
      </c>
      <c r="C4" t="s">
        <v>299</v>
      </c>
      <c r="D4">
        <v>10.76</v>
      </c>
      <c r="E4">
        <v>40</v>
      </c>
    </row>
    <row r="5" spans="1:5" x14ac:dyDescent="0.25">
      <c r="A5" t="s">
        <v>216</v>
      </c>
      <c r="B5">
        <v>408.29</v>
      </c>
      <c r="C5" t="s">
        <v>300</v>
      </c>
      <c r="D5">
        <v>201.75</v>
      </c>
      <c r="E5">
        <v>40</v>
      </c>
    </row>
    <row r="6" spans="1:5" x14ac:dyDescent="0.25">
      <c r="A6" t="s">
        <v>215</v>
      </c>
      <c r="B6">
        <v>6.12</v>
      </c>
      <c r="C6" t="s">
        <v>301</v>
      </c>
      <c r="D6">
        <v>18.11</v>
      </c>
      <c r="E6">
        <v>30</v>
      </c>
    </row>
    <row r="7" spans="1:5" x14ac:dyDescent="0.25">
      <c r="A7" t="s">
        <v>216</v>
      </c>
      <c r="B7">
        <v>52.17</v>
      </c>
      <c r="C7" t="s">
        <v>307</v>
      </c>
      <c r="D7">
        <v>118.02</v>
      </c>
      <c r="E7">
        <v>40</v>
      </c>
    </row>
    <row r="8" spans="1:5" x14ac:dyDescent="0.25">
      <c r="A8" t="s">
        <v>218</v>
      </c>
      <c r="B8">
        <v>49.63</v>
      </c>
      <c r="C8" t="s">
        <v>302</v>
      </c>
      <c r="D8">
        <v>86.39</v>
      </c>
      <c r="E8">
        <v>60</v>
      </c>
    </row>
    <row r="9" spans="1:5" x14ac:dyDescent="0.25">
      <c r="A9" t="s">
        <v>60</v>
      </c>
      <c r="B9">
        <v>785.17</v>
      </c>
      <c r="C9" t="s">
        <v>41</v>
      </c>
      <c r="D9">
        <v>597.94000000000005</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b 4 4 4 9 3 3 - 4 a 0 1 - 4 d a a - 8 f 7 7 - 3 6 d c 1 c a e f 6 d 1 "   x m l n s = " h t t p : / / s c h e m a s . m i c r o s o f t . c o m / D a t a M a s h u p " > A A A A A C Y G A A B Q S w M E F A A C A A g A D Y 3 k W J w v 8 X 2 l A A A A 9 g A A A B I A H A B D b 2 5 m a W c v U G F j a 2 F n Z S 5 4 b W w g o h g A K K A U A A A A A A A A A A A A A A A A A A A A A A A A A A A A h Y 8 x D o I w G I W v Q r r T l h K j I T 9 l c D K R x E R j X J t S o R G K o c V y N w e P 5 B X E K O r m + L 7 3 D e / d r z f I h q Y O L q q z u j U p i j B F g T K y L b Q p U 9 S 7 Y 7 h A G Y e N k C d R q m C U j U 0 G W 6 S o c u 6 c E O K 9 x z 7 G b V c S R m l E D v l 6 K y v V C P S R 9 X 8 5 1 M Y 6 Y a R C H P a v M Z z h K K Z 4 x u a Y A p k g 5 N p 8 B T b u f b Y / E J Z 9 7 f p O c e 3 C 1 Q 7 I F I G 8 P / A H U E s D B B Q A A g A I A A 2 N 5 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N j e R Y z f 7 G W h 8 D A A B 2 L w A A E w A c A E Z v c m 1 1 b G F z L 1 N l Y 3 R p b 2 4 x L m 0 g o h g A K K A U A A A A A A A A A A A A A A A A A A A A A A A A A A A A 7 Z p r b 9 o w F I a / I / E f r F S a q B S h E K D b W v G B B r o h c R v Q V l q Z I h M O z J J j I 8 d h v a j / f a Y N t 9 K K T d 0 q p z I I M C E + 5 / X x o + M b E Q S S c I b 6 j 5 + F k 2 w m m 4 l + Y g F j d G A V n I J / i S l F A c I W q i A K M p t B 6 t E R Z E o Y q E t e N M / X e B C H w G T u j F D I e 5 x J 9 S X K W d 7 x c A Q B q g k + G / H r 4 e k H b + j x M I Q o g q H r u M W H N 9 9 1 / b 5 3 3 m l W U a v T / l 4 d d n v 1 Z q P V a F d 7 9 W G 9 W T 3 t 9 K q D B q p 1 v P N W v T 1 o L E z M Y s m H / X g 2 4 0 I V 1 i r z O B 9 E c + v Q v q o B J S G R I C r W i W U j j 9 M 4 Z F G l a K M 6 C / i Y s G n l q O w 4 B R t 9 i 7 m E v r y h U F k X 8 2 3 O 4 M e h / d j a A 6 u h m h R J f K t C R B C m t 1 g C G h N E y R w o 5 Y v Q D P B I V e s K H i o b X w G P Q U S 5 J E w 2 u k p + q F L a D z D F I q p I E W 9 6 6 P N I E h k T y d E c U y 5 g b b Q H M 4 o D u M A 0 h t x e L b a V V y / 1 T K q J Z f 0 B X E v 7 z r p Y h A K s + 7 X r l o r H h A R Y u Z Z k t t G a g c A s m n A R P o Z v c D O D K P e c V P t u Z d d G U t 2 G W B y O Q N z f H 2 Y z h L 3 k 6 C l s b i p g c w 1 s 7 w G 2 o q 8 c c c b A D 2 i k M 2 9 b Q v c g V z L I r d C w P B 4 z + U b s 2 e g u 8 f c a J k u + U j I n S H M i N 2 S a F J j i F F h O + v E X n k w o 6 E z c t l I D X Y q h O / L P K O c C X W o P 3 b Z S A 1 2 K o f u Y d K X X 7 O t M 3 I Z M g 1 u K c f v s L 4 I D u u O 2 I d P g t g + 3 l r p f E E y P 0 f 8 C b 8 f D K x A s O H 4 L T 4 X q D Y 0 B X I s 0 + K U 2 2 x W d w m q D o o s F n o G U X F / o n p V r d l V S j J / r t x R E m E m i e o W o k s 7 w 7 Y g 1 6 K U Y v W K y L Y G D g G C i d d Z 7 I t U M u C n G r p T M 2 0 O Q m F I S / N R 4 k v e c W g P f u 1 p s F J 2 y / 0 U F k R I s i c 4 k b s g 0 C K Y 2 / 7 n L v 3 t 4 z Y G + t G 2 q N H O 8 P z + 0 r Q r A b 3 h m + + D u N S y 6 q 9 U k h S n T e A q 4 I 9 V Q m e I U u J z O a w / d l l A z 6 q Y Y u V J y O N X U H b k t o S b L v d e x t + B 8 8 s 8 4 G y c N 1 / y s 7 a n W P V y W D Z d r L r t q p R q C i t G / h 3 N t e p f P F 8 H t K 4 u R s o A m y y 7 9 y 8 z 6 G 1 B L A Q I t A B Q A A g A I A A 2 N 5 F i c L / F 9 p Q A A A P Y A A A A S A A A A A A A A A A A A A A A A A A A A A A B D b 2 5 m a W c v U G F j a 2 F n Z S 5 4 b W x Q S w E C L Q A U A A I A C A A N j e R Y D 8 r p q 6 Q A A A D p A A A A E w A A A A A A A A A A A A A A A A D x A A A A W 0 N v b n R l b n R f V H l w Z X N d L n h t b F B L A Q I t A B Q A A g A I A A 2 N 5 F j N / s Z a H w M A A H Y v A A A T A A A A A A A A A A A A A A A A A O I B A A B G b 3 J t d W x h c y 9 T Z W N 0 a W 9 u M S 5 t U E s F B g A A A A A D A A M A w g A A A E 4 F 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h y 9 A A A A A A A A + r w 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z E w M V 9 X Y W x s J T I w Y y U y M G 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U X V l c n l J R C I g V m F s d W U 9 I n M 0 Y T Q y Z m F k Z S 1 j N j Z l L T R m M W Y t O W N l N S 0 4 Z D l h M j N k N W F l N D Y i I C 8 + P E V u d H J 5 I F R 5 c G U 9 I k J 1 Z m Z l c k 5 l e H R S Z W Z y Z X N o I i B W Y W x 1 Z T 0 i b D E i I C 8 + P E V u d H J 5 I F R 5 c G U 9 I l J l c 3 V s d F R 5 c G U i I F Z h b H V l P S J z V G F i b G U i I C 8 + P E V u d H J 5 I F R 5 c G U 9 I k 5 h b W V V c G R h d G V k Q W Z 0 Z X J G a W x s I i B W Y W x 1 Z T 0 i b D A i I C 8 + P E V u d H J 5 I F R 5 c G U 9 I k 5 h d m l n Y X R p b 2 5 T d G V w T m F t Z S I g V m F s d W U 9 I n N O Y X Z p Z 2 F 6 a W 9 u Z S I g L z 4 8 R W 5 0 c n k g V H l w Z T 0 i R m l s b F R h c m d l d C I g V m F s d W U 9 I n N f M T A x X 1 d h b G x f Y 1 9 h I i A v P j x F b n R y e S B U e X B l P S J G a W x s Z W R D b 2 1 w b G V 0 Z V J l c 3 V s d F R v V 2 9 y a 3 N o Z W V 0 I i B W Y W x 1 Z T 0 i b D E i I C 8 + P E V u d H J 5 I F R 5 c G U 9 I k Z p b G x M Y X N 0 V X B k Y X R l Z C I g V m F s d W U 9 I m Q y M D I 0 L T A 3 L T A 0 V D E z O j E 4 O j A 3 L j A 2 M D U 4 N D Z a I i A v P j x F b n R y e S B U e X B l P S J G a W x s Q 2 9 s d W 1 u V H l w Z X M i I F Z h b H V l P S J z Q m d V R y I g L z 4 8 R W 5 0 c n k g V H l w Z T 0 i R m l s b E V y c m 9 y Q 2 9 1 b n Q i I F Z h b H V l P S J s M C I g L z 4 8 R W 5 0 c n k g V H l w Z T 0 i R m l s b E N v b H V t b k 5 h b W V z I i B W Y W x 1 Z T 0 i c 1 s m c X V v d D t G Y W 1 p b H k g Y W 5 k I F R 5 c G U m c X V v d D s s J n F 1 b 3 Q 7 V m 9 s d W 1 l J n F 1 b 3 Q 7 L C Z x d W 9 0 O 0 F y Z W E m c X V v d D t d I i A v P j x F b n R y e S B U e X B l P S J G a W x s R X J y b 3 J D b 2 R l I i B W Y W x 1 Z T 0 i c 1 V u a 2 5 v d 2 4 i I C 8 + P E V u d H J 5 I F R 5 c G U 9 I k Z p b G x T d G F 0 d X M i I F Z h b H V l P S J z Q 2 9 t c G x l d G U i I C 8 + P E V u d H J 5 I F R 5 c G U 9 I k Z p b G x D b 3 V u d C I g V m F s d W U 9 I m w x N D A i I C 8 + P E V u d H J 5 I F R 5 c G U 9 I k F k Z G V k V G 9 E Y X R h T W 9 k Z W w i I F Z h b H V l P S J s M C I g L z 4 8 R W 5 0 c n k g V H l w Z T 0 i U m V s Y X R p b 2 5 z a G l w S W 5 m b 0 N v b n R h a W 5 l c i I g V m F s d W U 9 I n N 7 J n F 1 b 3 Q 7 Y 2 9 s d W 1 u Q 2 9 1 b n Q m c X V v d D s 6 M y w m c X V v d D t r Z X l D b 2 x 1 b W 5 O Y W 1 l c y Z x d W 9 0 O z p b X S w m c X V v d D t x d W V y e V J l b G F 0 a W 9 u c 2 h p c H M m c X V v d D s 6 W 1 0 s J n F 1 b 3 Q 7 Y 2 9 s d W 1 u S W R l b n R p d G l l c y Z x d W 9 0 O z p b J n F 1 b 3 Q 7 U 2 V j d G l v b j E v M T A x X 1 d h b G w g Y y B h L 0 F 1 d G 9 S Z W 1 v d m V k Q 2 9 s d W 1 u c z E u e 0 Z h b W l s e S B h b m Q g V H l w Z S w w f S Z x d W 9 0 O y w m c X V v d D t T Z W N 0 a W 9 u M S 8 x M D F f V 2 F s b C B j I G E v Q X V 0 b 1 J l b W 9 2 Z W R D b 2 x 1 b W 5 z M S 5 7 V m 9 s d W 1 l L D F 9 J n F 1 b 3 Q 7 L C Z x d W 9 0 O 1 N l Y 3 R p b 2 4 x L z E w M V 9 X Y W x s I G M g Y S 9 B d X R v U m V t b 3 Z l Z E N v b H V t b n M x L n t B c m V h L D J 9 J n F 1 b 3 Q 7 X S w m c X V v d D t D b 2 x 1 b W 5 D b 3 V u d C Z x d W 9 0 O z o z L C Z x d W 9 0 O 0 t l e U N v b H V t b k 5 h b W V z J n F 1 b 3 Q 7 O l t d L C Z x d W 9 0 O 0 N v b H V t b k l k Z W 5 0 a X R p Z X M m c X V v d D s 6 W y Z x d W 9 0 O 1 N l Y 3 R p b 2 4 x L z E w M V 9 X Y W x s I G M g Y S 9 B d X R v U m V t b 3 Z l Z E N v b H V t b n M x L n t G Y W 1 p b H k g Y W 5 k I F R 5 c G U s M H 0 m c X V v d D s s J n F 1 b 3 Q 7 U 2 V j d G l v b j E v M T A x X 1 d h b G w g Y y B h L 0 F 1 d G 9 S Z W 1 v d m V k Q 2 9 s d W 1 u c z E u e 1 Z v b H V t Z S w x f S Z x d W 9 0 O y w m c X V v d D t T Z W N 0 a W 9 u M S 8 x M D F f V 2 F s b C B j I G E v Q X V 0 b 1 J l b W 9 2 Z W R D b 2 x 1 b W 5 z M S 5 7 Q X J l Y S w y f S Z x d W 9 0 O 1 0 s J n F 1 b 3 Q 7 U m V s Y X R p b 2 5 z a G l w S W 5 m b y Z x d W 9 0 O z p b X X 0 i I C 8 + P C 9 T d G F i b G V F b n R y a W V z P j w v S X R l b T 4 8 S X R l b T 4 8 S X R l b U x v Y 2 F 0 a W 9 u P j x J d G V t V H l w Z T 5 G b 3 J t d W x h P C 9 J d G V t V H l w Z T 4 8 S X R l b V B h d G g + U 2 V j d G l v b j E v M T A x X 1 d h b G w l M j B j J T I w Y S 9 P c m l n a W 5 l P C 9 J d G V t U G F 0 a D 4 8 L 0 l 0 Z W 1 M b 2 N h d G l v b j 4 8 U 3 R h Y m x l R W 5 0 c m l l c y A v P j w v S X R l b T 4 8 S X R l b T 4 8 S X R l b U x v Y 2 F 0 a W 9 u P j x J d G V t V H l w Z T 5 G b 3 J t d W x h P C 9 J d G V t V H l w Z T 4 8 S X R l b V B h d G g + U 2 V j d G l v b j E v M T A y X 1 d h b G w l M j B j J T I w Y 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R d W V y e U l E I i B W Y W x 1 Z T 0 i c 2 R l N G U y O W F l L T Q 1 N m E t N G I 1 M C 0 5 Y z c 3 L W U 0 N D Y 2 M T A x O W V m M C I g L z 4 8 R W 5 0 c n k g V H l w Z T 0 i Q n V m Z m V y T m V 4 d F J l Z n J l c 2 g i I F Z h b H V l P S J s M S I g L z 4 8 R W 5 0 c n k g V H l w Z T 0 i U m V z d W x 0 V H l w Z S I g V m F s d W U 9 I n N U Y W J s Z S I g L z 4 8 R W 5 0 c n k g V H l w Z T 0 i T m F t Z V V w Z G F 0 Z W R B Z n R l c k Z p b G w i I F Z h b H V l P S J s M C I g L z 4 8 R W 5 0 c n k g V H l w Z T 0 i T m F 2 a W d h d G l v b l N 0 Z X B O Y W 1 l I i B W Y W x 1 Z T 0 i c 0 5 h d m l n Y X p p b 2 5 l I i A v P j x F b n R y e S B U e X B l P S J G a W x s V G F y Z 2 V 0 I i B W Y W x 1 Z T 0 i c 1 8 x M D J f V 2 F s b F 9 j X 2 E i I C 8 + P E V u d H J 5 I F R 5 c G U 9 I k Z p b G x l Z E N v b X B s Z X R l U m V z d W x 0 V G 9 X b 3 J r c 2 h l Z X Q i I F Z h b H V l P S J s M S I g L z 4 8 R W 5 0 c n k g V H l w Z T 0 i R m l s b E x h c 3 R V c G R h d G V k I i B W Y W x 1 Z T 0 i Z D I w M j Q t M D c t M D J U M T c 6 M j U 6 M j U u O D Y y N T Q y N 1 o i I C 8 + P E V u d H J 5 I F R 5 c G U 9 I k Z p b G x F c n J v c k N v d W 5 0 I i B W Y W x 1 Z T 0 i b D A i I C 8 + P E V u d H J 5 I F R 5 c G U 9 I k Z p b G x D b 2 x 1 b W 5 U e X B l c y I g V m F s d W U 9 I n N C Z 1 V H I i A v P j x F b n R y e S B U e X B l P S J G a W x s Q 2 9 s d W 1 u T m F t Z X M i I F Z h b H V l P S J z W y Z x d W 9 0 O 0 Z h b W l s e S B h b m Q g V H l w Z S Z x d W 9 0 O y w m c X V v d D t W b 2 x 1 b W U m c X V v d D s s J n F 1 b 3 Q 7 Q 2 9 t b W V u d H M m c X V v d D t d I i A v P j x F b n R y e S B U e X B l P S J G a W x s R X J y b 3 J D b 2 R l I i B W Y W x 1 Z T 0 i c 1 V u a 2 5 v d 2 4 i I C 8 + P E V u d H J 5 I F R 5 c G U 9 I k Z p b G x T d G F 0 d X M i I F Z h b H V l P S J z Q 2 9 t c G x l d G U i I C 8 + P E V u d H J 5 I F R 5 c G U 9 I k Z p b G x D b 3 V u d C I g V m F s d W U 9 I m w x N y I g L z 4 8 R W 5 0 c n k g V H l w Z T 0 i U m V s Y X R p b 2 5 z a G l w S W 5 m b 0 N v b n R h a W 5 l c i I g V m F s d W U 9 I n N 7 J n F 1 b 3 Q 7 Y 2 9 s d W 1 u Q 2 9 1 b n Q m c X V v d D s 6 M y w m c X V v d D t r Z X l D b 2 x 1 b W 5 O Y W 1 l c y Z x d W 9 0 O z p b X S w m c X V v d D t x d W V y e V J l b G F 0 a W 9 u c 2 h p c H M m c X V v d D s 6 W 1 0 s J n F 1 b 3 Q 7 Y 2 9 s d W 1 u S W R l b n R p d G l l c y Z x d W 9 0 O z p b J n F 1 b 3 Q 7 U 2 V j d G l v b j E v M T A y X 1 d h b G w g Y y B h L 0 F 1 d G 9 S Z W 1 v d m V k Q 2 9 s d W 1 u c z E u e 0 Z h b W l s e S B h b m Q g V H l w Z S w w f S Z x d W 9 0 O y w m c X V v d D t T Z W N 0 a W 9 u M S 8 x M D J f V 2 F s b C B j I G E v Q X V 0 b 1 J l b W 9 2 Z W R D b 2 x 1 b W 5 z M S 5 7 V m 9 s d W 1 l L D F 9 J n F 1 b 3 Q 7 L C Z x d W 9 0 O 1 N l Y 3 R p b 2 4 x L z E w M l 9 X Y W x s I G M g Y S 9 B d X R v U m V t b 3 Z l Z E N v b H V t b n M x L n t D b 2 1 t Z W 5 0 c y w y f S Z x d W 9 0 O 1 0 s J n F 1 b 3 Q 7 Q 2 9 s d W 1 u Q 2 9 1 b n Q m c X V v d D s 6 M y w m c X V v d D t L Z X l D b 2 x 1 b W 5 O Y W 1 l c y Z x d W 9 0 O z p b X S w m c X V v d D t D b 2 x 1 b W 5 J Z G V u d G l 0 a W V z J n F 1 b 3 Q 7 O l s m c X V v d D t T Z W N 0 a W 9 u M S 8 x M D J f V 2 F s b C B j I G E v Q X V 0 b 1 J l b W 9 2 Z W R D b 2 x 1 b W 5 z M S 5 7 R m F t a W x 5 I G F u Z C B U e X B l L D B 9 J n F 1 b 3 Q 7 L C Z x d W 9 0 O 1 N l Y 3 R p b 2 4 x L z E w M l 9 X Y W x s I G M g Y S 9 B d X R v U m V t b 3 Z l Z E N v b H V t b n M x L n t W b 2 x 1 b W U s M X 0 m c X V v d D s s J n F 1 b 3 Q 7 U 2 V j d G l v b j E v M T A y X 1 d h b G w g Y y B h L 0 F 1 d G 9 S Z W 1 v d m V k Q 2 9 s d W 1 u c z E u e 0 N v b W 1 l b n R z L D J 9 J n F 1 b 3 Q 7 X S w m c X V v d D t S Z W x h d G l v b n N o a X B J b m Z v J n F 1 b 3 Q 7 O l t d f S I g L z 4 8 R W 5 0 c n k g V H l w Z T 0 i Q W R k Z W R U b 0 R h d G F N b 2 R l b C I g V m F s d W U 9 I m w w I i A v P j w v U 3 R h Y m x l R W 5 0 c m l l c z 4 8 L 0 l 0 Z W 0 + P E l 0 Z W 0 + P E l 0 Z W 1 M b 2 N h d G l v b j 4 8 S X R l b V R 5 c G U + R m 9 y b X V s Y T w v S X R l b V R 5 c G U + P E l 0 Z W 1 Q Y X R o P l N l Y 3 R p b 2 4 x L z E w M l 9 X Y W x s J T I w Y y U y M G E v T 3 J p Z 2 l u Z T w v S X R l b V B h d G g + P C 9 J d G V t T G 9 j Y X R p b 2 4 + P F N 0 Y W J s Z U V u d H J p Z X M g L z 4 8 L 0 l 0 Z W 0 + P E l 0 Z W 0 + P E l 0 Z W 1 M b 2 N h d G l v b j 4 8 S X R l b V R 5 c G U + R m 9 y b X V s Y T w v S X R l b V R 5 c G U + P E l 0 Z W 1 Q Y X R o P l N l Y 3 R p b 2 4 x L z E w M 1 9 D b 2 x v b m 5 l X 2 N s c z 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R d W V y e U l E I i B W Y W x 1 Z T 0 i c z c 1 M W E w Y z B j L T N h O T U t N G Q w Y S 0 4 M j g 4 L W I z M z l k M j I w N T l i Y y I g L z 4 8 R W 5 0 c n k g V H l w Z T 0 i Q n V m Z m V y T m V 4 d F J l Z n J l c 2 g i I F Z h b H V l P S J s M S I g L z 4 8 R W 5 0 c n k g V H l w Z T 0 i U m V z d W x 0 V H l w Z S I g V m F s d W U 9 I n N U Y W J s Z S I g L z 4 8 R W 5 0 c n k g V H l w Z T 0 i T m F t Z V V w Z G F 0 Z W R B Z n R l c k Z p b G w i I F Z h b H V l P S J s M C I g L z 4 8 R W 5 0 c n k g V H l w Z T 0 i T m F 2 a W d h d G l v b l N 0 Z X B O Y W 1 l I i B W Y W x 1 Z T 0 i c 0 5 h d m l n Y X p p b 2 5 l I i A v P j x F b n R y e S B U e X B l P S J G a W x s V G F y Z 2 V 0 I i B W Y W x 1 Z T 0 i c 1 8 x M D N f Q 2 9 s b 2 5 u Z V 9 j b H M i I C 8 + P E V u d H J 5 I F R 5 c G U 9 I k Z p b G x l Z E N v b X B s Z X R l U m V z d W x 0 V G 9 X b 3 J r c 2 h l Z X Q i I F Z h b H V l P S J s M S I g L z 4 8 R W 5 0 c n k g V H l w Z T 0 i R m l s b E V y c m 9 y Q 2 9 1 b n Q i I F Z h b H V l P S J s M C I g L z 4 8 R W 5 0 c n k g V H l w Z T 0 i R m l s b E V y c m 9 y Q 2 9 k Z S I g V m F s d W U 9 I n N V b m t u b 3 d u I i A v P j x F b n R y e S B U e X B l P S J G a W x s T G F z d F V w Z G F 0 Z W Q i I F Z h b H V l P S J k M j A y N C 0 w N y 0 w M l Q x N z o y N z o z N y 4 2 N j E 5 M j k 1 W i I g L z 4 8 R W 5 0 c n k g V H l w Z T 0 i R m l s b E N v b H V t b l R 5 c G V z I i B W Y W x 1 Z T 0 i c 0 J n V U Z C Z z 0 9 I i A v P j x F b n R y e S B U e X B l P S J G a W x s Q 2 9 1 b n Q i I F Z h b H V l P S J s M T M i I C 8 + P E V u d H J 5 I F R 5 c G U 9 I k F k Z G V k V G 9 E Y X R h T W 9 k Z W w i I F Z h b H V l P S J s M C I g L z 4 8 R W 5 0 c n k g V H l w Z T 0 i R m l s b E N v b H V t b k 5 h b W V z I i B W Y W x 1 Z T 0 i c 1 s m c X V v d D t G Y W 1 p b H k g Y W 5 k I F R 5 c G U m c X V v d D s s J n F 1 b 3 Q 7 V m 9 s d W 1 l J n F 1 b 3 Q 7 L C Z x d W 9 0 O 0 N v d W 5 0 J n F 1 b 3 Q 7 L C Z x d W 9 0 O 0 N v b W 1 l b n R z J n F 1 b 3 Q 7 X S I g L z 4 8 R W 5 0 c n k g V H l w Z T 0 i R m l s b F N 0 Y X R 1 c y I g V m F s d W U 9 I n N D b 2 1 w b G V 0 Z S I g L z 4 8 R W 5 0 c n k g V H l w Z T 0 i U m V s Y X R p b 2 5 z a G l w S W 5 m b 0 N v b n R h a W 5 l c i I g V m F s d W U 9 I n N 7 J n F 1 b 3 Q 7 Y 2 9 s d W 1 u Q 2 9 1 b n Q m c X V v d D s 6 N C w m c X V v d D t r Z X l D b 2 x 1 b W 5 O Y W 1 l c y Z x d W 9 0 O z p b X S w m c X V v d D t x d W V y e V J l b G F 0 a W 9 u c 2 h p c H M m c X V v d D s 6 W 1 0 s J n F 1 b 3 Q 7 Y 2 9 s d W 1 u S W R l b n R p d G l l c y Z x d W 9 0 O z p b J n F 1 b 3 Q 7 U 2 V j d G l v b j E v M T A z X 0 N v b G 9 u b m V f Y 2 x z L 0 F 1 d G 9 S Z W 1 v d m V k Q 2 9 s d W 1 u c z E u e 0 Z h b W l s e S B h b m Q g V H l w Z S w w f S Z x d W 9 0 O y w m c X V v d D t T Z W N 0 a W 9 u M S 8 x M D N f Q 2 9 s b 2 5 u Z V 9 j b H M v Q X V 0 b 1 J l b W 9 2 Z W R D b 2 x 1 b W 5 z M S 5 7 V m 9 s d W 1 l L D F 9 J n F 1 b 3 Q 7 L C Z x d W 9 0 O 1 N l Y 3 R p b 2 4 x L z E w M 1 9 D b 2 x v b m 5 l X 2 N s c y 9 B d X R v U m V t b 3 Z l Z E N v b H V t b n M x L n t D b 3 V u d C w y f S Z x d W 9 0 O y w m c X V v d D t T Z W N 0 a W 9 u M S 8 x M D N f Q 2 9 s b 2 5 u Z V 9 j b H M v Q X V 0 b 1 J l b W 9 2 Z W R D b 2 x 1 b W 5 z M S 5 7 Q 2 9 t b W V u d H M s M 3 0 m c X V v d D t d L C Z x d W 9 0 O 0 N v b H V t b k N v d W 5 0 J n F 1 b 3 Q 7 O j Q s J n F 1 b 3 Q 7 S 2 V 5 Q 2 9 s d W 1 u T m F t Z X M m c X V v d D s 6 W 1 0 s J n F 1 b 3 Q 7 Q 2 9 s d W 1 u S W R l b n R p d G l l c y Z x d W 9 0 O z p b J n F 1 b 3 Q 7 U 2 V j d G l v b j E v M T A z X 0 N v b G 9 u b m V f Y 2 x z L 0 F 1 d G 9 S Z W 1 v d m V k Q 2 9 s d W 1 u c z E u e 0 Z h b W l s e S B h b m Q g V H l w Z S w w f S Z x d W 9 0 O y w m c X V v d D t T Z W N 0 a W 9 u M S 8 x M D N f Q 2 9 s b 2 5 u Z V 9 j b H M v Q X V 0 b 1 J l b W 9 2 Z W R D b 2 x 1 b W 5 z M S 5 7 V m 9 s d W 1 l L D F 9 J n F 1 b 3 Q 7 L C Z x d W 9 0 O 1 N l Y 3 R p b 2 4 x L z E w M 1 9 D b 2 x v b m 5 l X 2 N s c y 9 B d X R v U m V t b 3 Z l Z E N v b H V t b n M x L n t D b 3 V u d C w y f S Z x d W 9 0 O y w m c X V v d D t T Z W N 0 a W 9 u M S 8 x M D N f Q 2 9 s b 2 5 u Z V 9 j b H M v Q X V 0 b 1 J l b W 9 2 Z W R D b 2 x 1 b W 5 z M S 5 7 Q 2 9 t b W V u d H M s M 3 0 m c X V v d D t d L C Z x d W 9 0 O 1 J l b G F 0 a W 9 u c 2 h p c E l u Z m 8 m c X V v d D s 6 W 1 1 9 I i A v P j w v U 3 R h Y m x l R W 5 0 c m l l c z 4 8 L 0 l 0 Z W 0 + P E l 0 Z W 0 + P E l 0 Z W 1 M b 2 N h d G l v b j 4 8 S X R l b V R 5 c G U + R m 9 y b X V s Y T w v S X R l b V R 5 c G U + P E l 0 Z W 1 Q Y X R o P l N l Y 3 R p b 2 4 x L z E w M 1 9 D b 2 x v b m 5 l X 2 N s c y 9 P c m l n a W 5 l P C 9 J d G V t U G F 0 a D 4 8 L 0 l 0 Z W 1 M b 2 N h d G l v b j 4 8 U 3 R h Y m x l R W 5 0 c m l l c y A v P j w v S X R l b T 4 8 S X R l b T 4 8 S X R l b U x v Y 2 F 0 a W 9 u P j x J d G V t V H l w Z T 5 G b 3 J t d W x h P C 9 J d G V t V H l w Z T 4 8 S X R l b V B h d G g + U 2 V j d G l v b j E v M T A 0 X 1 R y Y X Z p J T I w Y 2 x z 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l F 1 Z X J 5 S U Q i I F Z h b H V l P S J z O D l h N j M 5 O T Y t N D E 2 Y y 0 0 M D I 0 L W I w O T Q t Z G U 3 Y j V m O D Q y Y j V k I i A v P j x F b n R y e S B U e X B l P S J O Y X Z p Z 2 F 0 a W 9 u U 3 R l c E 5 h b W U i I F Z h b H V l P S J z T m F 2 a W d h e m l v b m U i I C 8 + P E V u d H J 5 I F R 5 c G U 9 I k 5 h b W V V c G R h d G V k Q W Z 0 Z X J G a W x s I i B W Y W x 1 Z T 0 i b D A i I C 8 + P E V u d H J 5 I F R 5 c G U 9 I l J l c 3 V s d F R 5 c G U i I F Z h b H V l P S J z V G F i b G U i I C 8 + P E V u d H J 5 I F R 5 c G U 9 I k J 1 Z m Z l c k 5 l e H R S Z W Z y Z X N o I i B W Y W x 1 Z T 0 i b D E i I C 8 + P E V u d H J 5 I F R 5 c G U 9 I k Z p b G x U Y X J n Z X Q i I F Z h b H V l P S J z X z E w N F 9 U c m F 2 a V 9 j b H M i I C 8 + P E V u d H J 5 I F R 5 c G U 9 I k Z p b G x l Z E N v b X B s Z X R l U m V z d W x 0 V G 9 X b 3 J r c 2 h l Z X Q i I F Z h b H V l P S J s M S I g L z 4 8 R W 5 0 c n k g V H l w Z T 0 i R m l s b E x h c 3 R V c G R h d G V k I i B W Y W x 1 Z T 0 i Z D I w M j Q t M D c t M D R U M T M 6 M T k 6 N T E u N T g x M T Y y M l o i I C 8 + P E V u d H J 5 I F R 5 c G U 9 I k Z p b G x D b 2 x 1 b W 5 U e X B l c y I g V m F s d W U 9 I n N C Z 1 V H I i A v P j x F b n R y e S B U e X B l P S J G a W x s Q 2 9 s d W 1 u T m F t Z X M i I F Z h b H V l P S J z W y Z x d W 9 0 O 0 Z h b W l s e S B h b m Q g V H l w Z S Z x d W 9 0 O y w m c X V v d D t W b 2 x 1 b W U m c X V v d D s s J n F 1 b 3 Q 7 Q 2 9 t b W V u d H M m c X V v d D t d I i A v P j x F b n R y e S B U e X B l P S J G a W x s R X J y b 3 J D b 3 V u d C I g V m F s d W U 9 I m w w I i A v P j x F b n R y e S B U e X B l P S J G a W x s R X J y b 3 J D b 2 R l I i B W Y W x 1 Z T 0 i c 1 V u a 2 5 v d 2 4 i I C 8 + P E V u d H J 5 I F R 5 c G U 9 I k Z p b G x T d G F 0 d X M i I F Z h b H V l P S J z Q 2 9 t c G x l d G U i I C 8 + P E V u d H J 5 I F R 5 c G U 9 I k Z p b G x D b 3 V u d C I g V m F s d W U 9 I m w 1 O S I g L z 4 8 R W 5 0 c n k g V H l w Z T 0 i Q W R k Z W R U b 0 R h d G F N b 2 R l b C I g V m F s d W U 9 I m w w I i A v P j x F b n R y e S B U e X B l P S J S Z W x h d G l v b n N o a X B J b m Z v Q 2 9 u d G F p b m V y I i B W Y W x 1 Z T 0 i c 3 s m c X V v d D t j b 2 x 1 b W 5 D b 3 V u d C Z x d W 9 0 O z o z L C Z x d W 9 0 O 2 t l e U N v b H V t b k 5 h b W V z J n F 1 b 3 Q 7 O l t d L C Z x d W 9 0 O 3 F 1 Z X J 5 U m V s Y X R p b 2 5 z a G l w c y Z x d W 9 0 O z p b X S w m c X V v d D t j b 2 x 1 b W 5 J Z G V u d G l 0 a W V z J n F 1 b 3 Q 7 O l s m c X V v d D t T Z W N 0 a W 9 u M S 8 x M D R f V H J h d m k g Y 2 x z L 0 F 1 d G 9 S Z W 1 v d m V k Q 2 9 s d W 1 u c z E u e 0 Z h b W l s e S B h b m Q g V H l w Z S w w f S Z x d W 9 0 O y w m c X V v d D t T Z W N 0 a W 9 u M S 8 x M D R f V H J h d m k g Y 2 x z L 0 F 1 d G 9 S Z W 1 v d m V k Q 2 9 s d W 1 u c z E u e 1 Z v b H V t Z S w x f S Z x d W 9 0 O y w m c X V v d D t T Z W N 0 a W 9 u M S 8 x M D R f V H J h d m k g Y 2 x z L 0 F 1 d G 9 S Z W 1 v d m V k Q 2 9 s d W 1 u c z E u e 0 N v b W 1 l b n R z L D J 9 J n F 1 b 3 Q 7 X S w m c X V v d D t D b 2 x 1 b W 5 D b 3 V u d C Z x d W 9 0 O z o z L C Z x d W 9 0 O 0 t l e U N v b H V t b k 5 h b W V z J n F 1 b 3 Q 7 O l t d L C Z x d W 9 0 O 0 N v b H V t b k l k Z W 5 0 a X R p Z X M m c X V v d D s 6 W y Z x d W 9 0 O 1 N l Y 3 R p b 2 4 x L z E w N F 9 U c m F 2 a S B j b H M v Q X V 0 b 1 J l b W 9 2 Z W R D b 2 x 1 b W 5 z M S 5 7 R m F t a W x 5 I G F u Z C B U e X B l L D B 9 J n F 1 b 3 Q 7 L C Z x d W 9 0 O 1 N l Y 3 R p b 2 4 x L z E w N F 9 U c m F 2 a S B j b H M v Q X V 0 b 1 J l b W 9 2 Z W R D b 2 x 1 b W 5 z M S 5 7 V m 9 s d W 1 l L D F 9 J n F 1 b 3 Q 7 L C Z x d W 9 0 O 1 N l Y 3 R p b 2 4 x L z E w N F 9 U c m F 2 a S B j b H M v Q X V 0 b 1 J l b W 9 2 Z W R D b 2 x 1 b W 5 z M S 5 7 Q 2 9 t b W V u d H M s M n 0 m c X V v d D t d L C Z x d W 9 0 O 1 J l b G F 0 a W 9 u c 2 h p c E l u Z m 8 m c X V v d D s 6 W 1 1 9 I i A v P j w v U 3 R h Y m x l R W 5 0 c m l l c z 4 8 L 0 l 0 Z W 0 + P E l 0 Z W 0 + P E l 0 Z W 1 M b 2 N h d G l v b j 4 8 S X R l b V R 5 c G U + R m 9 y b X V s Y T w v S X R l b V R 5 c G U + P E l 0 Z W 1 Q Y X R o P l N l Y 3 R p b 2 4 x L z E w N F 9 U c m F 2 a S U y M G N s c y 9 P c m l n a W 5 l P C 9 J d G V t U G F 0 a D 4 8 L 0 l 0 Z W 1 M b 2 N h d G l v b j 4 8 U 3 R h Y m x l R W 5 0 c m l l c y A v P j w v S X R l b T 4 8 S X R l b T 4 8 S X R l b U x v Y 2 F 0 a W 9 u P j x J d G V t V H l w Z T 5 G b 3 J t d W x h P C 9 J d G V t V H l w Z T 4 8 S X R l b V B h d G g + U 2 V j d G l v b j E v M T A 1 X 1 R y Y X Z p J T I w d 2 F m Z m x l 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l F 1 Z X J 5 S U Q i I F Z h b H V l P S J z O D Z l N 2 U x N m U t N T l j Z C 0 0 Z j Q 3 L T k 2 Z T Q t Y 2 N k N T V i Y m Z m N T B m I i A v P j x F b n R y e S B U e X B l P S J O Y X Z p Z 2 F 0 a W 9 u U 3 R l c E 5 h b W U i I F Z h b H V l P S J z T m F 2 a W d h e m l v b m U i I C 8 + P E V u d H J 5 I F R 5 c G U 9 I k 5 h b W V V c G R h d G V k Q W Z 0 Z X J G a W x s I i B W Y W x 1 Z T 0 i b D A i I C 8 + P E V u d H J 5 I F R 5 c G U 9 I l J l c 3 V s d F R 5 c G U i I F Z h b H V l P S J z V G F i b G U i I C 8 + P E V u d H J 5 I F R 5 c G U 9 I k J 1 Z m Z l c k 5 l e H R S Z W Z y Z X N o I i B W Y W x 1 Z T 0 i b D E i I C 8 + P E V u d H J 5 I F R 5 c G U 9 I k Z p b G x U Y X J n Z X Q i I F Z h b H V l P S J z X z E w N V 9 U c m F 2 a V 9 3 Y W Z m b G U i I C 8 + P E V u d H J 5 I F R 5 c G U 9 I k Z p b G x l Z E N v b X B s Z X R l U m V z d W x 0 V G 9 X b 3 J r c 2 h l Z X Q i I F Z h b H V l P S J s M S I g L z 4 8 R W 5 0 c n k g V H l w Z T 0 i R m l s b E V y c m 9 y Q 2 9 1 b n Q i I F Z h b H V l P S J s M C I g L z 4 8 R W 5 0 c n k g V H l w Z T 0 i R m l s b E x h c 3 R V c G R h d G V k I i B W Y W x 1 Z T 0 i Z D I w M j Q t M D U t M T N U M D c 6 N D c 6 M z U u O D k w N D Q 0 O F o i I C 8 + P E V u d H J 5 I F R 5 c G U 9 I k Z p b G x D b 2 x 1 b W 5 U e X B l c y I g V m F s d W U 9 I n N C Z 1 V H I i A v P j x F b n R y e S B U e X B l P S J G a W x s Q 2 9 s d W 1 u T m F t Z X M i I F Z h b H V l P S J z W y Z x d W 9 0 O 0 Z h b W l s e S B h b m Q g V H l w Z S Z x d W 9 0 O y w m c X V v d D t W b 2 x 1 b W U m c X V v d D s s J n F 1 b 3 Q 7 Q 2 9 t b W V u d H M m c X V v d D t d I i A v P j x F b n R y e S B U e X B l P S J G a W x s R X J y b 3 J D b 2 R l I i B W Y W x 1 Z T 0 i c 1 V u a 2 5 v d 2 4 i I C 8 + P E V u d H J 5 I F R 5 c G U 9 I k Z p b G x D b 3 V u d C I g V m F s d W U 9 I m w 0 M y I g L z 4 8 R W 5 0 c n k g V H l w Z T 0 i R m l s b F N 0 Y X R 1 c y I g V m F s d W U 9 I n N D b 2 1 w b G V 0 Z S I g L z 4 8 R W 5 0 c n k g V H l w Z T 0 i U m V s Y X R p b 2 5 z a G l w S W 5 m b 0 N v b n R h a W 5 l c i I g V m F s d W U 9 I n N 7 J n F 1 b 3 Q 7 Y 2 9 s d W 1 u Q 2 9 1 b n Q m c X V v d D s 6 M y w m c X V v d D t r Z X l D b 2 x 1 b W 5 O Y W 1 l c y Z x d W 9 0 O z p b X S w m c X V v d D t x d W V y e V J l b G F 0 a W 9 u c 2 h p c H M m c X V v d D s 6 W 1 0 s J n F 1 b 3 Q 7 Y 2 9 s d W 1 u S W R l b n R p d G l l c y Z x d W 9 0 O z p b J n F 1 b 3 Q 7 U 2 V j d G l v b j E v M T A 1 X 1 R y Y X Z p I H d h Z m Z s Z S 9 B d X R v U m V t b 3 Z l Z E N v b H V t b n M x L n t G Y W 1 p b H k g Y W 5 k I F R 5 c G U s M H 0 m c X V v d D s s J n F 1 b 3 Q 7 U 2 V j d G l v b j E v M T A 1 X 1 R y Y X Z p I H d h Z m Z s Z S 9 B d X R v U m V t b 3 Z l Z E N v b H V t b n M x L n t W b 2 x 1 b W U s M X 0 m c X V v d D s s J n F 1 b 3 Q 7 U 2 V j d G l v b j E v M T A 1 X 1 R y Y X Z p I H d h Z m Z s Z S 9 B d X R v U m V t b 3 Z l Z E N v b H V t b n M x L n t D b 2 1 t Z W 5 0 c y w y f S Z x d W 9 0 O 1 0 s J n F 1 b 3 Q 7 Q 2 9 s d W 1 u Q 2 9 1 b n Q m c X V v d D s 6 M y w m c X V v d D t L Z X l D b 2 x 1 b W 5 O Y W 1 l c y Z x d W 9 0 O z p b X S w m c X V v d D t D b 2 x 1 b W 5 J Z G V u d G l 0 a W V z J n F 1 b 3 Q 7 O l s m c X V v d D t T Z W N 0 a W 9 u M S 8 x M D V f V H J h d m k g d 2 F m Z m x l L 0 F 1 d G 9 S Z W 1 v d m V k Q 2 9 s d W 1 u c z E u e 0 Z h b W l s e S B h b m Q g V H l w Z S w w f S Z x d W 9 0 O y w m c X V v d D t T Z W N 0 a W 9 u M S 8 x M D V f V H J h d m k g d 2 F m Z m x l L 0 F 1 d G 9 S Z W 1 v d m V k Q 2 9 s d W 1 u c z E u e 1 Z v b H V t Z S w x f S Z x d W 9 0 O y w m c X V v d D t T Z W N 0 a W 9 u M S 8 x M D V f V H J h d m k g d 2 F m Z m x l L 0 F 1 d G 9 S Z W 1 v d m V k Q 2 9 s d W 1 u c z E u e 0 N v b W 1 l b n R z L D J 9 J n F 1 b 3 Q 7 X S w m c X V v d D t S Z W x h d G l v b n N o a X B J b m Z v J n F 1 b 3 Q 7 O l t d f S I g L z 4 8 R W 5 0 c n k g V H l w Z T 0 i Q W R k Z W R U b 0 R h d G F N b 2 R l b C I g V m F s d W U 9 I m w w I i A v P j w v U 3 R h Y m x l R W 5 0 c m l l c z 4 8 L 0 l 0 Z W 0 + P E l 0 Z W 0 + P E l 0 Z W 1 M b 2 N h d G l v b j 4 8 S X R l b V R 5 c G U + R m 9 y b X V s Y T w v S X R l b V R 5 c G U + P E l 0 Z W 1 Q Y X R o P l N l Y 3 R p b 2 4 x L z E w N V 9 U c m F 2 a S U y M H d h Z m Z s Z S 9 P c m l n a W 5 l P C 9 J d G V t U G F 0 a D 4 8 L 0 l 0 Z W 1 M b 2 N h d G l v b j 4 8 U 3 R h Y m x l R W 5 0 c m l l c y A v P j w v S X R l b T 4 8 S X R l b T 4 8 S X R l b U x v Y 2 F 0 a W 9 u P j x J d G V t V H l w Z T 5 G b 3 J t d W x h P C 9 J d G V t V H l w Z T 4 8 S X R l b V B h d G g + U 2 V j d G l v b j E v M T A 2 X 0 Z s b 2 9 y J T I w V 2 F m Z m x l 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l F 1 Z X J 5 S U Q i I F Z h b H V l P S J z Y m E 5 Z T I y N 2 Q t Z m M 5 N y 0 0 Y T Y 0 L T k 3 Y m U t N z g 1 N T d i O W Y 0 N T U 3 I i A v P j x F b n R y e S B U e X B l P S J C d W Z m Z X J O Z X h 0 U m V m c m V z a C I g V m F s d W U 9 I m w x I i A v P j x F b n R y e S B U e X B l P S J S Z X N 1 b H R U e X B l I i B W Y W x 1 Z T 0 i c 1 R h Y m x l I i A v P j x F b n R y e S B U e X B l P S J O Y W 1 l V X B k Y X R l Z E F m d G V y R m l s b C I g V m F s d W U 9 I m w w I i A v P j x F b n R y e S B U e X B l P S J O Y X Z p Z 2 F 0 a W 9 u U 3 R l c E 5 h b W U i I F Z h b H V l P S J z T m F 2 a W d h e m l v b m U i I C 8 + P E V u d H J 5 I F R 5 c G U 9 I k Z p b G x U Y X J n Z X Q i I F Z h b H V l P S J z X z E w N l 9 G b G 9 v c l 9 X Y W Z m b G U i I C 8 + P E V u d H J 5 I F R 5 c G U 9 I k Z p b G x l Z E N v b X B s Z X R l U m V z d W x 0 V G 9 X b 3 J r c 2 h l Z X Q i I F Z h b H V l P S J s M S I g L z 4 8 R W 5 0 c n k g V H l w Z T 0 i R m l s b E V y c m 9 y Q 2 9 1 b n Q i I F Z h b H V l P S J s M C I g L z 4 8 R W 5 0 c n k g V H l w Z T 0 i R m l s b E x h c 3 R V c G R h d G V k I i B W Y W x 1 Z T 0 i Z D I w M j Q t M D U t M T N U M D c 6 N D c 6 M z U u O D c 2 O T M 2 M F o i I C 8 + P E V u d H J 5 I F R 5 c G U 9 I k Z p b G x D b 2 x 1 b W 5 U e X B l c y I g V m F s d W U 9 I n N C Z 1 V H I i A v P j x F b n R y e S B U e X B l P S J G a W x s Q 2 9 s d W 1 u T m F t Z X M i I F Z h b H V l P S J z W y Z x d W 9 0 O 0 Z h b W l s e S B h b m Q g V H l w Z S Z x d W 9 0 O y w m c X V v d D t W b 2 x 1 b W U m c X V v d D s s J n F 1 b 3 Q 7 Q 2 9 t b W V u d H M m c X V v d D t d I i A v P j x F b n R y e S B U e X B l P S J G a W x s R X J y b 3 J D b 2 R l I i B W Y W x 1 Z T 0 i c 1 V u a 2 5 v d 2 4 i I C 8 + P E V u d H J 5 I F R 5 c G U 9 I k Z p b G x D b 3 V u d C I g V m F s d W U 9 I m w z I i A v P j x F b n R y e S B U e X B l P S J G a W x s U 3 R h d H V z I i B W Y W x 1 Z T 0 i c 0 N v b X B s Z X R l I i A v P j x F b n R y e S B U e X B l P S J S Z W x h d G l v b n N o a X B J b m Z v Q 2 9 u d G F p b m V y I i B W Y W x 1 Z T 0 i c 3 s m c X V v d D t j b 2 x 1 b W 5 D b 3 V u d C Z x d W 9 0 O z o z L C Z x d W 9 0 O 2 t l e U N v b H V t b k 5 h b W V z J n F 1 b 3 Q 7 O l t d L C Z x d W 9 0 O 3 F 1 Z X J 5 U m V s Y X R p b 2 5 z a G l w c y Z x d W 9 0 O z p b X S w m c X V v d D t j b 2 x 1 b W 5 J Z G V u d G l 0 a W V z J n F 1 b 3 Q 7 O l s m c X V v d D t T Z W N 0 a W 9 u M S 8 x M D Z f R m x v b 3 I g V 2 F m Z m x l L 0 F 1 d G 9 S Z W 1 v d m V k Q 2 9 s d W 1 u c z E u e 0 Z h b W l s e S B h b m Q g V H l w Z S w w f S Z x d W 9 0 O y w m c X V v d D t T Z W N 0 a W 9 u M S 8 x M D Z f R m x v b 3 I g V 2 F m Z m x l L 0 F 1 d G 9 S Z W 1 v d m V k Q 2 9 s d W 1 u c z E u e 1 Z v b H V t Z S w x f S Z x d W 9 0 O y w m c X V v d D t T Z W N 0 a W 9 u M S 8 x M D Z f R m x v b 3 I g V 2 F m Z m x l L 0 F 1 d G 9 S Z W 1 v d m V k Q 2 9 s d W 1 u c z E u e 0 N v b W 1 l b n R z L D J 9 J n F 1 b 3 Q 7 X S w m c X V v d D t D b 2 x 1 b W 5 D b 3 V u d C Z x d W 9 0 O z o z L C Z x d W 9 0 O 0 t l e U N v b H V t b k 5 h b W V z J n F 1 b 3 Q 7 O l t d L C Z x d W 9 0 O 0 N v b H V t b k l k Z W 5 0 a X R p Z X M m c X V v d D s 6 W y Z x d W 9 0 O 1 N l Y 3 R p b 2 4 x L z E w N l 9 G b G 9 v c i B X Y W Z m b G U v Q X V 0 b 1 J l b W 9 2 Z W R D b 2 x 1 b W 5 z M S 5 7 R m F t a W x 5 I G F u Z C B U e X B l L D B 9 J n F 1 b 3 Q 7 L C Z x d W 9 0 O 1 N l Y 3 R p b 2 4 x L z E w N l 9 G b G 9 v c i B X Y W Z m b G U v Q X V 0 b 1 J l b W 9 2 Z W R D b 2 x 1 b W 5 z M S 5 7 V m 9 s d W 1 l L D F 9 J n F 1 b 3 Q 7 L C Z x d W 9 0 O 1 N l Y 3 R p b 2 4 x L z E w N l 9 G b G 9 v c i B X Y W Z m b G U v Q X V 0 b 1 J l b W 9 2 Z W R D b 2 x 1 b W 5 z M S 5 7 Q 2 9 t b W V u d H M s M n 0 m c X V v d D t d L C Z x d W 9 0 O 1 J l b G F 0 a W 9 u c 2 h p c E l u Z m 8 m c X V v d D s 6 W 1 1 9 I i A v P j x F b n R y e S B U e X B l P S J B Z G R l Z F R v R G F 0 Y U 1 v Z G V s I i B W Y W x 1 Z T 0 i b D A i I C 8 + P C 9 T d G F i b G V F b n R y a W V z P j w v S X R l b T 4 8 S X R l b T 4 8 S X R l b U x v Y 2 F 0 a W 9 u P j x J d G V t V H l w Z T 5 G b 3 J t d W x h P C 9 J d G V t V H l w Z T 4 8 S X R l b V B h d G g + U 2 V j d G l v b j E v M T A 2 X 0 Z s b 2 9 y J T I w V 2 F m Z m x l L 0 9 y a W d p b m U 8 L 0 l 0 Z W 1 Q Y X R o P j w v S X R l b U x v Y 2 F 0 a W 9 u P j x T d G F i b G V F b n R y a W V z I C 8 + P C 9 J d G V t P j x J d G V t P j x J d G V t T G 9 j Y X R p b 2 4 + P E l 0 Z W 1 U e X B l P k Z v c m 1 1 b G E 8 L 0 l 0 Z W 1 U e X B l P j x J d G V t U G F 0 a D 5 T Z W N 0 a W 9 u M S 8 x M D d f R m x v b 3 I l M j B D T F M 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U X V l c n l J R C I g V m F s d W U 9 I n M x M 2 U 2 N D B k Z S 0 5 Y z U x L T R j Z T U t O G U 5 Z S 0 4 N T g x Z T U 1 N m Q 0 Z T U i I C 8 + P E V u d H J 5 I F R 5 c G U 9 I k J 1 Z m Z l c k 5 l e H R S Z W Z y Z X N o I i B W Y W x 1 Z T 0 i b D E i I C 8 + P E V u d H J 5 I F R 5 c G U 9 I l J l c 3 V s d F R 5 c G U i I F Z h b H V l P S J z V G F i b G U i I C 8 + P E V u d H J 5 I F R 5 c G U 9 I k 5 h b W V V c G R h d G V k Q W Z 0 Z X J G a W x s I i B W Y W x 1 Z T 0 i b D A i I C 8 + P E V u d H J 5 I F R 5 c G U 9 I k 5 h d m l n Y X R p b 2 5 T d G V w T m F t Z S I g V m F s d W U 9 I n N O Y X Z p Z 2 F 6 a W 9 u Z S I g L z 4 8 R W 5 0 c n k g V H l w Z T 0 i R m l s b F R h c m d l d C I g V m F s d W U 9 I n N f M T A 3 X 0 Z s b 2 9 y X 0 N M U y I g L z 4 8 R W 5 0 c n k g V H l w Z T 0 i R m l s b G V k Q 2 9 t c G x l d G V S Z X N 1 b H R U b 1 d v c m t z a G V l d C I g V m F s d W U 9 I m w x I i A v P j x F b n R y e S B U e X B l P S J G a W x s R X J y b 3 J D b 3 V u d C I g V m F s d W U 9 I m w w I i A v P j x F b n R y e S B U e X B l P S J G a W x s T G F z d F V w Z G F 0 Z W Q i I F Z h b H V l P S J k M j A y N C 0 w N y 0 w N F Q x M z o x O D o y N C 4 z N T k y N D g 5 W i I g L z 4 8 R W 5 0 c n k g V H l w Z T 0 i R m l s b E V y c m 9 y Q 2 9 k Z S I g V m F s d W U 9 I n N V b m t u b 3 d u I i A v P j x F b n R y e S B U e X B l P S J G a W x s Q 2 9 1 b n Q i I F Z h b H V l P S J s M z I i I C 8 + P E V u d H J 5 I F R 5 c G U 9 I k Z p b G x D b 2 x 1 b W 5 U e X B l c y I g V m F s d W U 9 I n N C Z 1 V H I i A v P j x F b n R y e S B U e X B l P S J G a W x s Q 2 9 s d W 1 u T m F t Z X M i I F Z h b H V l P S J z W y Z x d W 9 0 O 0 Z h b W l s e S B h b m Q g V H l w Z S Z x d W 9 0 O y w m c X V v d D t W b 2 x 1 b W U m c X V v d D s s J n F 1 b 3 Q 7 Q 2 9 t b W V u d H M m c X V v d D t d I i A v P j x F b n R y e S B U e X B l P S J B Z G R l Z F R v R G F 0 Y U 1 v Z G V s I i B W Y W x 1 Z T 0 i b D A i I C 8 + P E V u d H J 5 I F R 5 c G U 9 I k Z p b G x T d G F 0 d X M i I F Z h b H V l P S J z Q 2 9 t c G x l d G U i I C 8 + P E V u d H J 5 I F R 5 c G U 9 I l J l b G F 0 a W 9 u c 2 h p c E l u Z m 9 D b 2 5 0 Y W l u Z X I i I F Z h b H V l P S J z e y Z x d W 9 0 O 2 N v b H V t b k N v d W 5 0 J n F 1 b 3 Q 7 O j M s J n F 1 b 3 Q 7 a 2 V 5 Q 2 9 s d W 1 u T m F t Z X M m c X V v d D s 6 W 1 0 s J n F 1 b 3 Q 7 c X V l c n l S Z W x h d G l v b n N o a X B z J n F 1 b 3 Q 7 O l t d L C Z x d W 9 0 O 2 N v b H V t b k l k Z W 5 0 a X R p Z X M m c X V v d D s 6 W y Z x d W 9 0 O 1 N l Y 3 R p b 2 4 x L z E w N 1 9 G b G 9 v c i B D T F M v Q X V 0 b 1 J l b W 9 2 Z W R D b 2 x 1 b W 5 z M S 5 7 R m F t a W x 5 I G F u Z C B U e X B l L D B 9 J n F 1 b 3 Q 7 L C Z x d W 9 0 O 1 N l Y 3 R p b 2 4 x L z E w N 1 9 G b G 9 v c i B D T F M v Q X V 0 b 1 J l b W 9 2 Z W R D b 2 x 1 b W 5 z M S 5 7 V m 9 s d W 1 l L D F 9 J n F 1 b 3 Q 7 L C Z x d W 9 0 O 1 N l Y 3 R p b 2 4 x L z E w N 1 9 G b G 9 v c i B D T F M v Q X V 0 b 1 J l b W 9 2 Z W R D b 2 x 1 b W 5 z M S 5 7 Q 2 9 t b W V u d H M s M n 0 m c X V v d D t d L C Z x d W 9 0 O 0 N v b H V t b k N v d W 5 0 J n F 1 b 3 Q 7 O j M s J n F 1 b 3 Q 7 S 2 V 5 Q 2 9 s d W 1 u T m F t Z X M m c X V v d D s 6 W 1 0 s J n F 1 b 3 Q 7 Q 2 9 s d W 1 u S W R l b n R p d G l l c y Z x d W 9 0 O z p b J n F 1 b 3 Q 7 U 2 V j d G l v b j E v M T A 3 X 0 Z s b 2 9 y I E N M U y 9 B d X R v U m V t b 3 Z l Z E N v b H V t b n M x L n t G Y W 1 p b H k g Y W 5 k I F R 5 c G U s M H 0 m c X V v d D s s J n F 1 b 3 Q 7 U 2 V j d G l v b j E v M T A 3 X 0 Z s b 2 9 y I E N M U y 9 B d X R v U m V t b 3 Z l Z E N v b H V t b n M x L n t W b 2 x 1 b W U s M X 0 m c X V v d D s s J n F 1 b 3 Q 7 U 2 V j d G l v b j E v M T A 3 X 0 Z s b 2 9 y I E N M U y 9 B d X R v U m V t b 3 Z l Z E N v b H V t b n M x L n t D b 2 1 t Z W 5 0 c y w y f S Z x d W 9 0 O 1 0 s J n F 1 b 3 Q 7 U m V s Y X R p b 2 5 z a G l w S W 5 m b y Z x d W 9 0 O z p b X X 0 i I C 8 + P C 9 T d G F i b G V F b n R y a W V z P j w v S X R l b T 4 8 S X R l b T 4 8 S X R l b U x v Y 2 F 0 a W 9 u P j x J d G V t V H l w Z T 5 G b 3 J t d W x h P C 9 J d G V t V H l w Z T 4 8 S X R l b V B h d G g + U 2 V j d G l v b j E v M T A 3 X 0 Z s b 2 9 y J T I w Q 0 x T L 0 9 y a W d p b m U 8 L 0 l 0 Z W 1 Q Y X R o P j w v S X R l b U x v Y 2 F 0 a W 9 u P j x T d G F i b G V F b n R y a W V z I C 8 + P C 9 J d G V t P j x J d G V t P j x J d G V t T G 9 j Y X R p b 2 4 + P E l 0 Z W 1 U e X B l P k Z v c m 1 1 b G E 8 L 0 l 0 Z W 1 U e X B l P j x J d G V t U G F 0 a D 5 T Z W N 0 a W 9 u M S 8 x M D l f U 2 N h b G U l M j B D T F M 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U X V l c n l J R C I g V m F s d W U 9 I n N h N z d j O T A y Z S 0 5 Z j k w L T R k M T A t O T N j M S 0 1 M j Y 5 M T N l N W V i M D U i I C 8 + P E V u d H J 5 I F R 5 c G U 9 I k J 1 Z m Z l c k 5 l e H R S Z W Z y Z X N o I i B W Y W x 1 Z T 0 i b D E i I C 8 + P E V u d H J 5 I F R 5 c G U 9 I l J l c 3 V s d F R 5 c G U i I F Z h b H V l P S J z V G F i b G U i I C 8 + P E V u d H J 5 I F R 5 c G U 9 I k 5 h b W V V c G R h d G V k Q W Z 0 Z X J G a W x s I i B W Y W x 1 Z T 0 i b D A i I C 8 + P E V u d H J 5 I F R 5 c G U 9 I k 5 h d m l n Y X R p b 2 5 T d G V w T m F t Z S I g V m F s d W U 9 I n N O Y X Z p Z 2 F 6 a W 9 u Z S I g L z 4 8 R W 5 0 c n k g V H l w Z T 0 i R m l s b F R h c m d l d C I g V m F s d W U 9 I n N f M T A 5 X 1 N j Y W x l X 0 N M U y I g L z 4 8 R W 5 0 c n k g V H l w Z T 0 i R m l s b G V k Q 2 9 t c G x l d G V S Z X N 1 b H R U b 1 d v c m t z a G V l d C I g V m F s d W U 9 I m w x I i A v P j x F b n R y e S B U e X B l P S J G a W x s Q 2 9 s d W 1 u V H l w Z X M i I F Z h b H V l P S J z Q m d V R y I g L z 4 8 R W 5 0 c n k g V H l w Z T 0 i R m l s b E x h c 3 R V c G R h d G V k I i B W Y W x 1 Z T 0 i Z D I w M j Q t M D U t M T N U M D k 6 N D E 6 M D g u M T I x M z g 1 M 1 o i I C 8 + P E V u d H J 5 I F R 5 c G U 9 I k Z p b G x D b 2 x 1 b W 5 O Y W 1 l c y I g V m F s d W U 9 I n N b J n F 1 b 3 Q 7 R m F t a W x 5 I G F u Z C B U e X B l J n F 1 b 3 Q 7 L C Z x d W 9 0 O 0 1 h d G V y a W F s O i B W b 2 x 1 b W U m c X V v d D s s J n F 1 b 3 Q 7 Q 2 9 t b W V u d H M m c X V v d D t d I i A v P j x F b n R y e S B U e X B l P S J G a W x s U 3 R h d H V z I i B W Y W x 1 Z T 0 i c 0 N v b X B s Z X R l I i A v P j x F b n R y e S B U e X B l P S J G a W x s R X J y b 3 J D b 3 V u d C I g V m F s d W U 9 I m w w I i A v P j x F b n R y e S B U e X B l P S J G a W x s R X J y b 3 J D b 2 R l I i B W Y W x 1 Z T 0 i c 1 V u a 2 5 v d 2 4 i I C 8 + P E V u d H J 5 I F R 5 c G U 9 I l J l b G F 0 a W 9 u c 2 h p c E l u Z m 9 D b 2 5 0 Y W l u Z X I i I F Z h b H V l P S J z e y Z x d W 9 0 O 2 N v b H V t b k N v d W 5 0 J n F 1 b 3 Q 7 O j M s J n F 1 b 3 Q 7 a 2 V 5 Q 2 9 s d W 1 u T m F t Z X M m c X V v d D s 6 W 1 0 s J n F 1 b 3 Q 7 c X V l c n l S Z W x h d G l v b n N o a X B z J n F 1 b 3 Q 7 O l t d L C Z x d W 9 0 O 2 N v b H V t b k l k Z W 5 0 a X R p Z X M m c X V v d D s 6 W y Z x d W 9 0 O 1 N l Y 3 R p b 2 4 x L z E w O V 9 T Y 2 F s Z S B D T F M v Q X V 0 b 1 J l b W 9 2 Z W R D b 2 x 1 b W 5 z M S 5 7 R m F t a W x 5 I G F u Z C B U e X B l L D B 9 J n F 1 b 3 Q 7 L C Z x d W 9 0 O 1 N l Y 3 R p b 2 4 x L z E w O V 9 T Y 2 F s Z S B D T F M v Q X V 0 b 1 J l b W 9 2 Z W R D b 2 x 1 b W 5 z M S 5 7 T W F 0 Z X J p Y W w 6 I F Z v b H V t Z S w x f S Z x d W 9 0 O y w m c X V v d D t T Z W N 0 a W 9 u M S 8 x M D l f U 2 N h b G U g Q 0 x T L 0 F 1 d G 9 S Z W 1 v d m V k Q 2 9 s d W 1 u c z E u e 0 N v b W 1 l b n R z L D J 9 J n F 1 b 3 Q 7 X S w m c X V v d D t D b 2 x 1 b W 5 D b 3 V u d C Z x d W 9 0 O z o z L C Z x d W 9 0 O 0 t l e U N v b H V t b k 5 h b W V z J n F 1 b 3 Q 7 O l t d L C Z x d W 9 0 O 0 N v b H V t b k l k Z W 5 0 a X R p Z X M m c X V v d D s 6 W y Z x d W 9 0 O 1 N l Y 3 R p b 2 4 x L z E w O V 9 T Y 2 F s Z S B D T F M v Q X V 0 b 1 J l b W 9 2 Z W R D b 2 x 1 b W 5 z M S 5 7 R m F t a W x 5 I G F u Z C B U e X B l L D B 9 J n F 1 b 3 Q 7 L C Z x d W 9 0 O 1 N l Y 3 R p b 2 4 x L z E w O V 9 T Y 2 F s Z S B D T F M v Q X V 0 b 1 J l b W 9 2 Z W R D b 2 x 1 b W 5 z M S 5 7 T W F 0 Z X J p Y W w 6 I F Z v b H V t Z S w x f S Z x d W 9 0 O y w m c X V v d D t T Z W N 0 a W 9 u M S 8 x M D l f U 2 N h b G U g Q 0 x T L 0 F 1 d G 9 S Z W 1 v d m V k Q 2 9 s d W 1 u c z E u e 0 N v b W 1 l b n R z L D J 9 J n F 1 b 3 Q 7 X S w m c X V v d D t S Z W x h d G l v b n N o a X B J b m Z v J n F 1 b 3 Q 7 O l t d f S I g L z 4 8 R W 5 0 c n k g V H l w Z T 0 i R m l s b E N v d W 5 0 I i B W Y W x 1 Z T 0 i b D c i I C 8 + P E V u d H J 5 I F R 5 c G U 9 I k F k Z G V k V G 9 E Y X R h T W 9 k Z W w i I F Z h b H V l P S J s M C I g L z 4 8 L 1 N 0 Y W J s Z U V u d H J p Z X M + P C 9 J d G V t P j x J d G V t P j x J d G V t T G 9 j Y X R p b 2 4 + P E l 0 Z W 1 U e X B l P k Z v c m 1 1 b G E 8 L 0 l 0 Z W 1 U e X B l P j x J d G V t U G F 0 a D 5 T Z W N 0 a W 9 u M S 8 x M D l f U 2 N h b G U l M j B D T F M v T 3 J p Z 2 l u Z T w v S X R l b V B h d G g + P C 9 J d G V t T G 9 j Y X R p b 2 4 + P F N 0 Y W J s Z U V u d H J p Z X M g L z 4 8 L 0 l 0 Z W 0 + P E l 0 Z W 0 + P E l 0 Z W 1 M b 2 N h d G l v b j 4 8 S X R l b V R 5 c G U + R m 9 y b X V s Y T w v S X R l b V R 5 c G U + P E l 0 Z W 1 Q Y X R o P l N l Y 3 R p b 2 4 x L z E x M F 9 N Y W d y b 2 5 l 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l F 1 Z X J 5 S U Q i I F Z h b H V l P S J z Z j g 4 M 2 F i N G U t M G Z l N i 0 0 N j c 5 L W I 4 N W E t Z j V m O T U x Z D c 0 Z j N i I i A v P j x F b n R y e S B U e X B l P S J C d W Z m Z X J O Z X h 0 U m V m c m V z a C I g V m F s d W U 9 I m w x I i A v P j x F b n R y e S B U e X B l P S J S Z X N 1 b H R U e X B l I i B W Y W x 1 Z T 0 i c 1 R h Y m x l I i A v P j x F b n R y e S B U e X B l P S J O Y W 1 l V X B k Y X R l Z E F m d G V y R m l s b C I g V m F s d W U 9 I m w w I i A v P j x F b n R y e S B U e X B l P S J O Y X Z p Z 2 F 0 a W 9 u U 3 R l c E 5 h b W U i I F Z h b H V l P S J z T m F 2 a W d h e m l v b m U i I C 8 + P E V u d H J 5 I F R 5 c G U 9 I k Z p b G x U Y X J n Z X Q i I F Z h b H V l P S J z X z E x M F 9 N Y W d y b 2 5 l I i A v P j x F b n R y e S B U e X B l P S J G a W x s Z W R D b 2 1 w b G V 0 Z V J l c 3 V s d F R v V 2 9 y a 3 N o Z W V 0 I i B W Y W x 1 Z T 0 i b D E i I C 8 + P E V u d H J 5 I F R 5 c G U 9 I k Z p b G x M Y X N 0 V X B k Y X R l Z C I g V m F s d W U 9 I m Q y M D I 0 L T A 3 L T A y V D E 3 O j E 4 O j Q 4 L j U 5 O T k 5 N T R a I i A v P j x F b n R y e S B U e X B l P S J G a W x s R X J y b 3 J D b 3 V u d C I g V m F s d W U 9 I m w w I i A v P j x F b n R y e S B U e X B l P S J G a W x s Q 2 9 s d W 1 u V H l w Z X M i I F Z h b H V l P S J z Q m d V R y I g L z 4 8 R W 5 0 c n k g V H l w Z T 0 i R m l s b E N v b H V t b k 5 h b W V z I i B W Y W x 1 Z T 0 i c 1 s m c X V v d D t G Y W 1 p b H k g Y W 5 k I F R 5 c G U m c X V v d D s s J n F 1 b 3 Q 7 V m 9 s d W 1 l J n F 1 b 3 Q 7 L C Z x d W 9 0 O 0 N v b W 1 l b n R z J n F 1 b 3 Q 7 X S I g L z 4 8 R W 5 0 c n k g V H l w Z T 0 i R m l s b E V y c m 9 y Q 2 9 k Z S I g V m F s d W U 9 I n N V b m t u b 3 d u I i A v P j x F b n R y e S B U e X B l P S J G a W x s U 3 R h d H V z I i B W Y W x 1 Z T 0 i c 0 N v b X B s Z X R l I i A v P j x F b n R y e S B U e X B l P S J G a W x s Q 2 9 1 b n Q i I F Z h b H V l P S J s O C I g L z 4 8 R W 5 0 c n k g V H l w Z T 0 i U m V s Y X R p b 2 5 z a G l w S W 5 m b 0 N v b n R h a W 5 l c i I g V m F s d W U 9 I n N 7 J n F 1 b 3 Q 7 Y 2 9 s d W 1 u Q 2 9 1 b n Q m c X V v d D s 6 M y w m c X V v d D t r Z X l D b 2 x 1 b W 5 O Y W 1 l c y Z x d W 9 0 O z p b X S w m c X V v d D t x d W V y e V J l b G F 0 a W 9 u c 2 h p c H M m c X V v d D s 6 W 1 0 s J n F 1 b 3 Q 7 Y 2 9 s d W 1 u S W R l b n R p d G l l c y Z x d W 9 0 O z p b J n F 1 b 3 Q 7 U 2 V j d G l v b j E v M T E w X 0 1 h Z 3 J v b m U v Q X V 0 b 1 J l b W 9 2 Z W R D b 2 x 1 b W 5 z M S 5 7 R m F t a W x 5 I G F u Z C B U e X B l L D B 9 J n F 1 b 3 Q 7 L C Z x d W 9 0 O 1 N l Y 3 R p b 2 4 x L z E x M F 9 N Y W d y b 2 5 l L 0 F 1 d G 9 S Z W 1 v d m V k Q 2 9 s d W 1 u c z E u e 1 Z v b H V t Z S w x f S Z x d W 9 0 O y w m c X V v d D t T Z W N 0 a W 9 u M S 8 x M T B f T W F n c m 9 u Z S 9 B d X R v U m V t b 3 Z l Z E N v b H V t b n M x L n t D b 2 1 t Z W 5 0 c y w y f S Z x d W 9 0 O 1 0 s J n F 1 b 3 Q 7 Q 2 9 s d W 1 u Q 2 9 1 b n Q m c X V v d D s 6 M y w m c X V v d D t L Z X l D b 2 x 1 b W 5 O Y W 1 l c y Z x d W 9 0 O z p b X S w m c X V v d D t D b 2 x 1 b W 5 J Z G V u d G l 0 a W V z J n F 1 b 3 Q 7 O l s m c X V v d D t T Z W N 0 a W 9 u M S 8 x M T B f T W F n c m 9 u Z S 9 B d X R v U m V t b 3 Z l Z E N v b H V t b n M x L n t G Y W 1 p b H k g Y W 5 k I F R 5 c G U s M H 0 m c X V v d D s s J n F 1 b 3 Q 7 U 2 V j d G l v b j E v M T E w X 0 1 h Z 3 J v b m U v Q X V 0 b 1 J l b W 9 2 Z W R D b 2 x 1 b W 5 z M S 5 7 V m 9 s d W 1 l L D F 9 J n F 1 b 3 Q 7 L C Z x d W 9 0 O 1 N l Y 3 R p b 2 4 x L z E x M F 9 N Y W d y b 2 5 l L 0 F 1 d G 9 S Z W 1 v d m V k Q 2 9 s d W 1 u c z E u e 0 N v b W 1 l b n R z L D J 9 J n F 1 b 3 Q 7 X S w m c X V v d D t S Z W x h d G l v b n N o a X B J b m Z v J n F 1 b 3 Q 7 O l t d f S I g L z 4 8 R W 5 0 c n k g V H l w Z T 0 i Q W R k Z W R U b 0 R h d G F N b 2 R l b C I g V m F s d W U 9 I m w w I i A v P j w v U 3 R h Y m x l R W 5 0 c m l l c z 4 8 L 0 l 0 Z W 0 + P E l 0 Z W 0 + P E l 0 Z W 1 M b 2 N h d G l v b j 4 8 S X R l b V R 5 c G U + R m 9 y b X V s Y T w v S X R l b V R 5 c G U + P E l 0 Z W 1 Q Y X R o P l N l Y 3 R p b 2 4 x L z E x M F 9 N Y W d y b 2 5 l L 0 9 y a W d p b m U 8 L 0 l 0 Z W 1 Q Y X R o P j w v S X R l b U x v Y 2 F 0 a W 9 u P j x T d G F i b G V F b n R y a W V z I C 8 + P C 9 J d G V t P j x J d G V t P j x J d G V t T G 9 j Y X R p b 2 4 + P E l 0 Z W 1 U e X B l P k Z v c m 1 1 b G E 8 L 0 l 0 Z W 1 U e X B l P j x J d G V t U G F 0 a D 5 T Z W N 0 a W 9 u M S 8 x M D F f V 2 F s b C U y M G M l M j B h L 0 l u d G V z d G F 6 a W 9 u a S U y M G F s e m F 0 Z S U y M G R p J T I w b G l 2 Z W x s b z w v S X R l b V B h d G g + P C 9 J d G V t T G 9 j Y X R p b 2 4 + P F N 0 Y W J s Z U V u d H J p Z X M g L z 4 8 L 0 l 0 Z W 0 + P E l 0 Z W 0 + P E l 0 Z W 1 M b 2 N h d G l v b j 4 8 S X R l b V R 5 c G U + R m 9 y b X V s Y T w v S X R l b V R 5 c G U + P E l 0 Z W 1 Q Y X R o P l N l Y 3 R p b 2 4 x L z E w M V 9 X Y W x s J T I w Y y U y M G E v U 2 9 z d G l 0 d W l 0 b y U y M H Z h b G 9 y Z T w v S X R l b V B h d G g + P C 9 J d G V t T G 9 j Y X R p b 2 4 + P F N 0 Y W J s Z U V u d H J p Z X M g L z 4 8 L 0 l 0 Z W 0 + P E l 0 Z W 0 + P E l 0 Z W 1 M b 2 N h d G l v b j 4 8 S X R l b V R 5 c G U + R m 9 y b X V s Y T w v S X R l b V R 5 c G U + P E l 0 Z W 1 Q Y X R o P l N l Y 3 R p b 2 4 x L z E w M V 9 X Y W x s J T I w Y y U y M G E v T W 9 k a W Z p Y 2 F 0 b y U y M H R p c G 8 8 L 0 l 0 Z W 1 Q Y X R o P j w v S X R l b U x v Y 2 F 0 a W 9 u P j x T d G F i b G V F b n R y a W V z I C 8 + P C 9 J d G V t P j x J d G V t P j x J d G V t T G 9 j Y X R p b 2 4 + P E l 0 Z W 1 U e X B l P k Z v c m 1 1 b G E 8 L 0 l 0 Z W 1 U e X B l P j x J d G V t U G F 0 a D 5 T Z W N 0 a W 9 u M S 8 x M D J f V 2 F s b C U y M G M l M j B h L 0 l u d G V z d G F 6 a W 9 u a S U y M G F s e m F 0 Z S U y M G R p J T I w b G l 2 Z W x s b z w v S X R l b V B h d G g + P C 9 J d G V t T G 9 j Y X R p b 2 4 + P F N 0 Y W J s Z U V u d H J p Z X M g L z 4 8 L 0 l 0 Z W 0 + P E l 0 Z W 0 + P E l 0 Z W 1 M b 2 N h d G l v b j 4 8 S X R l b V R 5 c G U + R m 9 y b X V s Y T w v S X R l b V R 5 c G U + P E l 0 Z W 1 Q Y X R o P l N l Y 3 R p b 2 4 x L z E w M l 9 X Y W x s J T I w Y y U y M G E v U 2 9 z d G l 0 d W l 0 b y U y M H Z h b G 9 y Z T w v S X R l b V B h d G g + P C 9 J d G V t T G 9 j Y X R p b 2 4 + P F N 0 Y W J s Z U V u d H J p Z X M g L z 4 8 L 0 l 0 Z W 0 + P E l 0 Z W 0 + P E l 0 Z W 1 M b 2 N h d G l v b j 4 8 S X R l b V R 5 c G U + R m 9 y b X V s Y T w v S X R l b V R 5 c G U + P E l 0 Z W 1 Q Y X R o P l N l Y 3 R p b 2 4 x L z E w M l 9 X Y W x s J T I w Y y U y M G E v T W 9 k a W Z p Y 2 F 0 b y U y M H R p c G 8 8 L 0 l 0 Z W 1 Q Y X R o P j w v S X R l b U x v Y 2 F 0 a W 9 u P j x T d G F i b G V F b n R y a W V z I C 8 + P C 9 J d G V t P j x J d G V t P j x J d G V t T G 9 j Y X R p b 2 4 + P E l 0 Z W 1 U e X B l P k Z v c m 1 1 b G E 8 L 0 l 0 Z W 1 U e X B l P j x J d G V t U G F 0 a D 5 T Z W N 0 a W 9 u M S 8 x M D N f Q 2 9 s b 2 5 u Z V 9 j b H M v S W 5 0 Z X N 0 Y X p p b 2 5 p J T I w Y W x 6 Y X R l J T I w Z G k l M j B s a X Z l b G x v P C 9 J d G V t U G F 0 a D 4 8 L 0 l 0 Z W 1 M b 2 N h d G l v b j 4 8 U 3 R h Y m x l R W 5 0 c m l l c y A v P j w v S X R l b T 4 8 S X R l b T 4 8 S X R l b U x v Y 2 F 0 a W 9 u P j x J d G V t V H l w Z T 5 G b 3 J t d W x h P C 9 J d G V t V H l w Z T 4 8 S X R l b V B h d G g + U 2 V j d G l v b j E v M T A z X 0 N v b G 9 u b m V f Y 2 x z L 1 N v c 3 R p d H V p d G 8 l M j B 2 Y W x v c m U 8 L 0 l 0 Z W 1 Q Y X R o P j w v S X R l b U x v Y 2 F 0 a W 9 u P j x T d G F i b G V F b n R y a W V z I C 8 + P C 9 J d G V t P j x J d G V t P j x J d G V t T G 9 j Y X R p b 2 4 + P E l 0 Z W 1 U e X B l P k Z v c m 1 1 b G E 8 L 0 l 0 Z W 1 U e X B l P j x J d G V t U G F 0 a D 5 T Z W N 0 a W 9 u M S 8 x M D N f Q 2 9 s b 2 5 u Z V 9 j b H M v T W 9 k a W Z p Y 2 F 0 b y U y M H R p c G 8 8 L 0 l 0 Z W 1 Q Y X R o P j w v S X R l b U x v Y 2 F 0 a W 9 u P j x T d G F i b G V F b n R y a W V z I C 8 + P C 9 J d G V t P j x J d G V t P j x J d G V t T G 9 j Y X R p b 2 4 + P E l 0 Z W 1 U e X B l P k Z v c m 1 1 b G E 8 L 0 l 0 Z W 1 U e X B l P j x J d G V t U G F 0 a D 5 T Z W N 0 a W 9 u M S 8 x M D V f V H J h d m k l M j B 3 Y W Z m b G U v S W 5 0 Z X N 0 Y X p p b 2 5 p J T I w Y W x 6 Y X R l J T I w Z G k l M j B s a X Z l b G x v P C 9 J d G V t U G F 0 a D 4 8 L 0 l 0 Z W 1 M b 2 N h d G l v b j 4 8 U 3 R h Y m x l R W 5 0 c m l l c y A v P j w v S X R l b T 4 8 S X R l b T 4 8 S X R l b U x v Y 2 F 0 a W 9 u P j x J d G V t V H l w Z T 5 G b 3 J t d W x h P C 9 J d G V t V H l w Z T 4 8 S X R l b V B h d G g + U 2 V j d G l v b j E v M T A 1 X 1 R y Y X Z p J T I w d 2 F m Z m x l L 1 N v c 3 R p d H V p d G 8 l M j B 2 Y W x v c m U 8 L 0 l 0 Z W 1 Q Y X R o P j w v S X R l b U x v Y 2 F 0 a W 9 u P j x T d G F i b G V F b n R y a W V z I C 8 + P C 9 J d G V t P j x J d G V t P j x J d G V t T G 9 j Y X R p b 2 4 + P E l 0 Z W 1 U e X B l P k Z v c m 1 1 b G E 8 L 0 l 0 Z W 1 U e X B l P j x J d G V t U G F 0 a D 5 T Z W N 0 a W 9 u M S 8 x M D V f V H J h d m k l M j B 3 Y W Z m b G U v T W 9 k a W Z p Y 2 F 0 b y U y M H R p c G 8 8 L 0 l 0 Z W 1 Q Y X R o P j w v S X R l b U x v Y 2 F 0 a W 9 u P j x T d G F i b G V F b n R y a W V z I C 8 + P C 9 J d G V t P j x J d G V t P j x J d G V t T G 9 j Y X R p b 2 4 + P E l 0 Z W 1 U e X B l P k Z v c m 1 1 b G E 8 L 0 l 0 Z W 1 U e X B l P j x J d G V t U G F 0 a D 5 T Z W N 0 a W 9 u M S 8 x M D Z f R m x v b 3 I l M j B X Y W Z m b G U v S W 5 0 Z X N 0 Y X p p b 2 5 p J T I w Y W x 6 Y X R l J T I w Z G k l M j B s a X Z l b G x v P C 9 J d G V t U G F 0 a D 4 8 L 0 l 0 Z W 1 M b 2 N h d G l v b j 4 8 U 3 R h Y m x l R W 5 0 c m l l c y A v P j w v S X R l b T 4 8 S X R l b T 4 8 S X R l b U x v Y 2 F 0 a W 9 u P j x J d G V t V H l w Z T 5 G b 3 J t d W x h P C 9 J d G V t V H l w Z T 4 8 S X R l b V B h d G g + U 2 V j d G l v b j E v M T A 2 X 0 Z s b 2 9 y J T I w V 2 F m Z m x l L 1 N v c 3 R p d H V p d G 8 l M j B 2 Y W x v c m U 8 L 0 l 0 Z W 1 Q Y X R o P j w v S X R l b U x v Y 2 F 0 a W 9 u P j x T d G F i b G V F b n R y a W V z I C 8 + P C 9 J d G V t P j x J d G V t P j x J d G V t T G 9 j Y X R p b 2 4 + P E l 0 Z W 1 U e X B l P k Z v c m 1 1 b G E 8 L 0 l 0 Z W 1 U e X B l P j x J d G V t U G F 0 a D 5 T Z W N 0 a W 9 u M S 8 x M D Z f R m x v b 3 I l M j B X Y W Z m b G U v T W 9 k a W Z p Y 2 F 0 b y U y M H R p c G 8 8 L 0 l 0 Z W 1 Q Y X R o P j w v S X R l b U x v Y 2 F 0 a W 9 u P j x T d G F i b G V F b n R y a W V z I C 8 + P C 9 J d G V t P j x J d G V t P j x J d G V t T G 9 j Y X R p b 2 4 + P E l 0 Z W 1 U e X B l P k Z v c m 1 1 b G E 8 L 0 l 0 Z W 1 U e X B l P j x J d G V t U G F 0 a D 5 T Z W N 0 a W 9 u M S 8 x M D d f R m x v b 3 I l M j B D T F M v S W 5 0 Z X N 0 Y X p p b 2 5 p J T I w Y W x 6 Y X R l J T I w Z G k l M j B s a X Z l b G x v P C 9 J d G V t U G F 0 a D 4 8 L 0 l 0 Z W 1 M b 2 N h d G l v b j 4 8 U 3 R h Y m x l R W 5 0 c m l l c y A v P j w v S X R l b T 4 8 S X R l b T 4 8 S X R l b U x v Y 2 F 0 a W 9 u P j x J d G V t V H l w Z T 5 G b 3 J t d W x h P C 9 J d G V t V H l w Z T 4 8 S X R l b V B h d G g + U 2 V j d G l v b j E v M T A 3 X 0 Z s b 2 9 y J T I w Q 0 x T L 1 N v c 3 R p d H V p d G 8 l M j B 2 Y W x v c m U 8 L 0 l 0 Z W 1 Q Y X R o P j w v S X R l b U x v Y 2 F 0 a W 9 u P j x T d G F i b G V F b n R y a W V z I C 8 + P C 9 J d G V t P j x J d G V t P j x J d G V t T G 9 j Y X R p b 2 4 + P E l 0 Z W 1 U e X B l P k Z v c m 1 1 b G E 8 L 0 l 0 Z W 1 U e X B l P j x J d G V t U G F 0 a D 5 T Z W N 0 a W 9 u M S 8 x M D d f R m x v b 3 I l M j B D T F M v T W 9 k a W Z p Y 2 F 0 b y U y M H R p c G 8 8 L 0 l 0 Z W 1 Q Y X R o P j w v S X R l b U x v Y 2 F 0 a W 9 u P j x T d G F i b G V F b n R y a W V z I C 8 + P C 9 J d G V t P j x J d G V t P j x J d G V t T G 9 j Y X R p b 2 4 + P E l 0 Z W 1 U e X B l P k Z v c m 1 1 b G E 8 L 0 l 0 Z W 1 U e X B l P j x J d G V t U G F 0 a D 5 T Z W N 0 a W 9 u M S 8 x M D l f U 2 N h b G U l M j B D T F M v S W 5 0 Z X N 0 Y X p p b 2 5 p J T I w Y W x 6 Y X R l J T I w Z G k l M j B s a X Z l b G x v P C 9 J d G V t U G F 0 a D 4 8 L 0 l 0 Z W 1 M b 2 N h d G l v b j 4 8 U 3 R h Y m x l R W 5 0 c m l l c y A v P j w v S X R l b T 4 8 S X R l b T 4 8 S X R l b U x v Y 2 F 0 a W 9 u P j x J d G V t V H l w Z T 5 G b 3 J t d W x h P C 9 J d G V t V H l w Z T 4 8 S X R l b V B h d G g + U 2 V j d G l v b j E v M T A 5 X 1 N j Y W x l J T I w Q 0 x T L 1 N v c 3 R p d H V p d G 8 l M j B 2 Y W x v c m U 8 L 0 l 0 Z W 1 Q Y X R o P j w v S X R l b U x v Y 2 F 0 a W 9 u P j x T d G F i b G V F b n R y a W V z I C 8 + P C 9 J d G V t P j x J d G V t P j x J d G V t T G 9 j Y X R p b 2 4 + P E l 0 Z W 1 U e X B l P k Z v c m 1 1 b G E 8 L 0 l 0 Z W 1 U e X B l P j x J d G V t U G F 0 a D 5 T Z W N 0 a W 9 u M S 8 x M D l f U 2 N h b G U l M j B D T F M v T W 9 k a W Z p Y 2 F 0 b y U y M H R p c G 8 8 L 0 l 0 Z W 1 Q Y X R o P j w v S X R l b U x v Y 2 F 0 a W 9 u P j x T d G F i b G V F b n R y a W V z I C 8 + P C 9 J d G V t P j x J d G V t P j x J d G V t T G 9 j Y X R p b 2 4 + P E l 0 Z W 1 U e X B l P k Z v c m 1 1 b G E 8 L 0 l 0 Z W 1 U e X B l P j x J d G V t U G F 0 a D 5 T Z W N 0 a W 9 u M S 8 x M T B f T W F n c m 9 u Z S 9 J b n R l c 3 R h e m l v b m k l M j B h b H p h d G U l M j B k a S U y M G x p d m V s b G 8 8 L 0 l 0 Z W 1 Q Y X R o P j w v S X R l b U x v Y 2 F 0 a W 9 u P j x T d G F i b G V F b n R y a W V z I C 8 + P C 9 J d G V t P j x J d G V t P j x J d G V t T G 9 j Y X R p b 2 4 + P E l 0 Z W 1 U e X B l P k Z v c m 1 1 b G E 8 L 0 l 0 Z W 1 U e X B l P j x J d G V t U G F 0 a D 5 T Z W N 0 a W 9 u M S 8 x M T B f T W F n c m 9 u Z S 9 T b 3 N 0 a X R 1 a X R v J T I w d m F s b 3 J l P C 9 J d G V t U G F 0 a D 4 8 L 0 l 0 Z W 1 M b 2 N h d G l v b j 4 8 U 3 R h Y m x l R W 5 0 c m l l c y A v P j w v S X R l b T 4 8 S X R l b T 4 8 S X R l b U x v Y 2 F 0 a W 9 u P j x J d G V t V H l w Z T 5 G b 3 J t d W x h P C 9 J d G V t V H l w Z T 4 8 S X R l b V B h d G g + U 2 V j d G l v b j E v M T E w X 0 1 h Z 3 J v b m U v T W 9 k a W Z p Y 2 F 0 b y U y M H R p c G 8 8 L 0 l 0 Z W 1 Q Y X R o P j w v S X R l b U x v Y 2 F 0 a W 9 u P j x T d G F i b G V F b n R y a W V z I C 8 + P C 9 J d G V t P j x J d G V t P j x J d G V t T G 9 j Y X R p b 2 4 + P E l 0 Z W 1 U e X B l P k Z v c m 1 1 b G E 8 L 0 l 0 Z W 1 U e X B l P j x J d G V t U G F 0 a D 5 T Z W N 0 a W 9 u M S 8 x M D R f V H J h d m k l M j B j b H M v S W 5 0 Z X N 0 Y X p p b 2 5 p J T I w Y W x 6 Y X R l J T I w Z G k l M j B s a X Z l b G x v P C 9 J d G V t U G F 0 a D 4 8 L 0 l 0 Z W 1 M b 2 N h d G l v b j 4 8 U 3 R h Y m x l R W 5 0 c m l l c y A v P j w v S X R l b T 4 8 S X R l b T 4 8 S X R l b U x v Y 2 F 0 a W 9 u P j x J d G V t V H l w Z T 5 G b 3 J t d W x h P C 9 J d G V t V H l w Z T 4 8 S X R l b V B h d G g + U 2 V j d G l v b j E v M T A 0 X 1 R y Y X Z p J T I w Y 2 x z L 1 N v c 3 R p d H V p d G 8 l M j B 2 Y W x v c m U 8 L 0 l 0 Z W 1 Q Y X R o P j w v S X R l b U x v Y 2 F 0 a W 9 u P j x T d G F i b G V F b n R y a W V z I C 8 + P C 9 J d G V t P j x J d G V t P j x J d G V t T G 9 j Y X R p b 2 4 + P E l 0 Z W 1 U e X B l P k Z v c m 1 1 b G E 8 L 0 l 0 Z W 1 U e X B l P j x J d G V t U G F 0 a D 5 T Z W N 0 a W 9 u M S 8 x M D R f V H J h d m k l M j B j b H M v T W 9 k a W Z p Y 2 F 0 b y U y M H R p c G 8 8 L 0 l 0 Z W 1 Q Y X R o P j w v S X R l b U x v Y 2 F 0 a W 9 u P j x T d G F i b G V F b n R y a W V z I C 8 + P C 9 J d G V t P j x J d G V t P j x J d G V t T G 9 j Y X R p b 2 4 + P E l 0 Z W 1 U e X B l P k Z v c m 1 1 b G E 8 L 0 l 0 Z W 1 U e X B l P j x J d G V t U G F 0 a D 5 T Z W N 0 a W 9 u M S 8 z M D F f Q 2 9 s b 2 5 u Z V 9 Q Y X J h c G V 0 d G 8 8 L 0 l 0 Z W 1 Q Y X R o P j w v S X R l b U x v Y 2 F 0 a W 9 u P j x T d G F i b G V F b n R y a W V z P j x F b n R y e S B U e X B l P S J J c 1 B y a X Z h d G U i I F Z h b H V l P S J s M C I g L z 4 8 R W 5 0 c n k g V H l w Z T 0 i U X V l c n l J R C I g V m F s d W U 9 I n N j N m V m M D U 2 Z i 0 y Y T l i L T Q 3 M D U t O G R l N i 1 j N T Z i Z j I z Z m F l Y m U 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6 a W 9 u Z S I g L z 4 8 R W 5 0 c n k g V H l w Z T 0 i R m l s b F R h c m d l d C I g V m F s d W U 9 I n N f M z A x X 0 N v b G 9 u b m V f U G F y Y X B l d H R v I i A v P j x F b n R y e S B U e X B l P S J G a W x s Z W R D b 2 1 w b G V 0 Z V J l c 3 V s d F R v V 2 9 y a 3 N o Z W V 0 I i B W Y W x 1 Z T 0 i b D E i I C 8 + P E V u d H J 5 I F R 5 c G U 9 I k Z p b G x M Y X N 0 V X B k Y X R l Z C I g V m F s d W U 9 I m Q y M D I 0 L T A 1 L T E z V D E y O j M 5 O j A w L j E 2 N T E x O T J a I i A v P j x F b n R y e S B U e X B l P S J G a W x s Q 2 9 s d W 1 u V H l w Z X M i I F Z h b H V l P S J z Q m d V R 0 J n P T 0 i I C 8 + P E V u d H J 5 I F R 5 c G U 9 I k Z p b G x F c n J v c k N v d W 5 0 I i B W Y W x 1 Z T 0 i b D A i I C 8 + P E V u d H J 5 I F R 5 c G U 9 I k Z p b G x F c n J v c k N v Z G U i I F Z h b H V l P S J z V W 5 r b m 9 3 b i I g L z 4 8 R W 5 0 c n k g V H l w Z T 0 i R m l s b E N v b H V t b k 5 h b W V z I i B W Y W x 1 Z T 0 i c 1 s m c X V v d D t G Y W 1 p b H k g Y W 5 k I F R 5 c G U m c X V v d D s s J n F 1 b 3 Q 7 V m 9 s d W 1 l J n F 1 b 3 Q 7 L C Z x d W 9 0 O 0 N v d W 5 0 J n F 1 b 3 Q 7 L C Z x d W 9 0 O 0 N v b W 1 l b n R z J n F 1 b 3 Q 7 X S I g L z 4 8 R W 5 0 c n k g V H l w Z T 0 i R m l s b E N v d W 5 0 I i B W Y W x 1 Z T 0 i b D I 0 N y I g L z 4 8 R W 5 0 c n k g V H l w Z T 0 i Q W R k Z W R U b 0 R h d G F N b 2 R l b C I g V m F s d W U 9 I m w w 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8 z M D F f Q 2 9 s b 2 5 u Z V 9 Q Y X J h c G V 0 d G 8 v Q X V 0 b 1 J l b W 9 2 Z W R D b 2 x 1 b W 5 z M S 5 7 R m F t a W x 5 I G F u Z C B U e X B l L D B 9 J n F 1 b 3 Q 7 L C Z x d W 9 0 O 1 N l Y 3 R p b 2 4 x L z M w M V 9 D b 2 x v b m 5 l X 1 B h c m F w Z X R 0 b y 9 B d X R v U m V t b 3 Z l Z E N v b H V t b n M x L n t W b 2 x 1 b W U s M X 0 m c X V v d D s s J n F 1 b 3 Q 7 U 2 V j d G l v b j E v M z A x X 0 N v b G 9 u b m V f U G F y Y X B l d H R v L 0 F 1 d G 9 S Z W 1 v d m V k Q 2 9 s d W 1 u c z E u e 0 N v d W 5 0 L D J 9 J n F 1 b 3 Q 7 L C Z x d W 9 0 O 1 N l Y 3 R p b 2 4 x L z M w M V 9 D b 2 x v b m 5 l X 1 B h c m F w Z X R 0 b y 9 B d X R v U m V t b 3 Z l Z E N v b H V t b n M x L n t D b 2 1 t Z W 5 0 c y w z f S Z x d W 9 0 O 1 0 s J n F 1 b 3 Q 7 Q 2 9 s d W 1 u Q 2 9 1 b n Q m c X V v d D s 6 N C w m c X V v d D t L Z X l D b 2 x 1 b W 5 O Y W 1 l c y Z x d W 9 0 O z p b X S w m c X V v d D t D b 2 x 1 b W 5 J Z G V u d G l 0 a W V z J n F 1 b 3 Q 7 O l s m c X V v d D t T Z W N 0 a W 9 u M S 8 z M D F f Q 2 9 s b 2 5 u Z V 9 Q Y X J h c G V 0 d G 8 v Q X V 0 b 1 J l b W 9 2 Z W R D b 2 x 1 b W 5 z M S 5 7 R m F t a W x 5 I G F u Z C B U e X B l L D B 9 J n F 1 b 3 Q 7 L C Z x d W 9 0 O 1 N l Y 3 R p b 2 4 x L z M w M V 9 D b 2 x v b m 5 l X 1 B h c m F w Z X R 0 b y 9 B d X R v U m V t b 3 Z l Z E N v b H V t b n M x L n t W b 2 x 1 b W U s M X 0 m c X V v d D s s J n F 1 b 3 Q 7 U 2 V j d G l v b j E v M z A x X 0 N v b G 9 u b m V f U G F y Y X B l d H R v L 0 F 1 d G 9 S Z W 1 v d m V k Q 2 9 s d W 1 u c z E u e 0 N v d W 5 0 L D J 9 J n F 1 b 3 Q 7 L C Z x d W 9 0 O 1 N l Y 3 R p b 2 4 x L z M w M V 9 D b 2 x v b m 5 l X 1 B h c m F w Z X R 0 b y 9 B d X R v U m V t b 3 Z l Z E N v b H V t b n M x L n t D b 2 1 t Z W 5 0 c y w z f S Z x d W 9 0 O 1 0 s J n F 1 b 3 Q 7 U m V s Y X R p b 2 5 z a G l w S W 5 m b y Z x d W 9 0 O z p b X X 0 i I C 8 + P C 9 T d G F i b G V F b n R y a W V z P j w v S X R l b T 4 8 S X R l b T 4 8 S X R l b U x v Y 2 F 0 a W 9 u P j x J d G V t V H l w Z T 5 G b 3 J t d W x h P C 9 J d G V t V H l w Z T 4 8 S X R l b V B h d G g + U 2 V j d G l v b j E v M z A x X 0 N v b G 9 u b m V f U G F y Y X B l d H R v L 0 9 y a W d p b m U 8 L 0 l 0 Z W 1 Q Y X R o P j w v S X R l b U x v Y 2 F 0 a W 9 u P j x T d G F i b G V F b n R y a W V z I C 8 + P C 9 J d G V t P j x J d G V t P j x J d G V t T G 9 j Y X R p b 2 4 + P E l 0 Z W 1 U e X B l P k Z v c m 1 1 b G E 8 L 0 l 0 Z W 1 U e X B l P j x J d G V t U G F 0 a D 5 T Z W N 0 a W 9 u M S 8 z M D F f Q 2 9 s b 2 5 u Z V 9 Q Y X J h c G V 0 d G 8 v S W 5 0 Z X N 0 Y X p p b 2 5 p J T I w Y W x 6 Y X R l J T I w Z G k l M j B s a X Z l b G x v P C 9 J d G V t U G F 0 a D 4 8 L 0 l 0 Z W 1 M b 2 N h d G l v b j 4 8 U 3 R h Y m x l R W 5 0 c m l l c y A v P j w v S X R l b T 4 8 S X R l b T 4 8 S X R l b U x v Y 2 F 0 a W 9 u P j x J d G V t V H l w Z T 5 G b 3 J t d W x h P C 9 J d G V t V H l w Z T 4 8 S X R l b V B h d G g + U 2 V j d G l v b j E v M z A x X 0 N v b G 9 u b m V f U G F y Y X B l d H R v L 1 N v c 3 R p d H V p d G 8 l M j B 2 Y W x v c m U 8 L 0 l 0 Z W 1 Q Y X R o P j w v S X R l b U x v Y 2 F 0 a W 9 u P j x T d G F i b G V F b n R y a W V z I C 8 + P C 9 J d G V t P j x J d G V t P j x J d G V t T G 9 j Y X R p b 2 4 + P E l 0 Z W 1 U e X B l P k Z v c m 1 1 b G E 8 L 0 l 0 Z W 1 U e X B l P j x J d G V t U G F 0 a D 5 T Z W N 0 a W 9 u M S 8 z M D F f Q 2 9 s b 2 5 u Z V 9 Q Y X J h c G V 0 d G 8 v T W 9 k a W Z p Y 2 F 0 b y U y M H R p c G 8 8 L 0 l 0 Z W 1 Q Y X R o P j w v S X R l b U x v Y 2 F 0 a W 9 u P j x T d G F i b G V F b n R y a W V z I C 8 + P C 9 J d G V t P j x J d G V t P j x J d G V t T G 9 j Y X R p b 2 4 + P E l 0 Z W 1 U e X B l P k Z v c m 1 1 b G E 8 L 0 l 0 Z W 1 U e X B l P j x J d G V t U G F 0 a D 5 T Z W N 0 a W 9 u M S 8 z M D J f T W 9 u d G F u d G k l M j B R d W l u d G E 8 L 0 l 0 Z W 1 Q Y X R o P j w v S X R l b U x v Y 2 F 0 a W 9 u P j x T d G F i b G V F b n R y a W V z P j x F b n R y e S B U e X B l P S J J c 1 B y a X Z h d G U i I F Z h b H V l P S J s M C I g L z 4 8 R W 5 0 c n k g V H l w Z T 0 i U X V l c n l J R C I g V m F s d W U 9 I n N k N z J i M j d i O C 0 3 M T J m L T R h Z m M t O T c y M C 0 5 Z D I 4 Y T F m M D F m Z m Q 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6 a W 9 u Z S I g L z 4 8 R W 5 0 c n k g V H l w Z T 0 i R m l s b F R h c m d l d C I g V m F s d W U 9 I n N f M z A y X 0 1 v b n R h b n R p X 1 F 1 a W 5 0 Y S I g L z 4 8 R W 5 0 c n k g V H l w Z T 0 i R m l s b G V k Q 2 9 t c G x l d G V S Z X N 1 b H R U b 1 d v c m t z a G V l d C I g V m F s d W U 9 I m w x I i A v P j x F b n R y e S B U e X B l P S J G a W x s Q 2 9 1 b n Q i I F Z h b H V l P S J s M j U i I C 8 + P E V u d H J 5 I F R 5 c G U 9 I k Z p b G x F c n J v c k N v Z G U i I F Z h b H V l P S J z V W 5 r b m 9 3 b i I g L z 4 8 R W 5 0 c n k g V H l w Z T 0 i R m l s b E V y c m 9 y Q 2 9 1 b n Q i I F Z h b H V l P S J s M C I g L z 4 8 R W 5 0 c n k g V H l w Z T 0 i R m l s b E x h c 3 R V c G R h d G V k I i B W Y W x 1 Z T 0 i Z D I w M j Q t M D U t M T N U M T I 6 M z M 6 M z A u O D Y y M z c z M l o i I C 8 + P E V u d H J 5 I F R 5 c G U 9 I k Z p b G x D b 2 x 1 b W 5 U e X B l c y I g V m F s d W U 9 I n N C Z 1 V H Q m c 9 P S I g L z 4 8 R W 5 0 c n k g V H l w Z T 0 i R m l s b E N v b H V t b k 5 h b W V z I i B W Y W x 1 Z T 0 i c 1 s m c X V v d D t G Y W 1 p b H k g Y W 5 k I F R 5 c G U m c X V v d D s s J n F 1 b 3 Q 7 V m 9 s d W 1 l J n F 1 b 3 Q 7 L C Z x d W 9 0 O 0 N v d W 5 0 J n F 1 b 3 Q 7 L C Z x d W 9 0 O 0 N v b W 1 l b n R z J n F 1 b 3 Q 7 X S I g L z 4 8 R W 5 0 c n k g V H l w Z T 0 i Q W R k Z W R U b 0 R h d G F N b 2 R l b C I g V m F s d W U 9 I m w w 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8 z M D J f T W 9 u d G F u d G k g U X V p b n R h L 0 F 1 d G 9 S Z W 1 v d m V k Q 2 9 s d W 1 u c z E u e 0 Z h b W l s e S B h b m Q g V H l w Z S w w f S Z x d W 9 0 O y w m c X V v d D t T Z W N 0 a W 9 u M S 8 z M D J f T W 9 u d G F u d G k g U X V p b n R h L 0 F 1 d G 9 S Z W 1 v d m V k Q 2 9 s d W 1 u c z E u e 1 Z v b H V t Z S w x f S Z x d W 9 0 O y w m c X V v d D t T Z W N 0 a W 9 u M S 8 z M D J f T W 9 u d G F u d G k g U X V p b n R h L 0 F 1 d G 9 S Z W 1 v d m V k Q 2 9 s d W 1 u c z E u e 0 N v d W 5 0 L D J 9 J n F 1 b 3 Q 7 L C Z x d W 9 0 O 1 N l Y 3 R p b 2 4 x L z M w M l 9 N b 2 5 0 Y W 5 0 a S B R d W l u d G E v Q X V 0 b 1 J l b W 9 2 Z W R D b 2 x 1 b W 5 z M S 5 7 Q 2 9 t b W V u d H M s M 3 0 m c X V v d D t d L C Z x d W 9 0 O 0 N v b H V t b k N v d W 5 0 J n F 1 b 3 Q 7 O j Q s J n F 1 b 3 Q 7 S 2 V 5 Q 2 9 s d W 1 u T m F t Z X M m c X V v d D s 6 W 1 0 s J n F 1 b 3 Q 7 Q 2 9 s d W 1 u S W R l b n R p d G l l c y Z x d W 9 0 O z p b J n F 1 b 3 Q 7 U 2 V j d G l v b j E v M z A y X 0 1 v b n R h b n R p I F F 1 a W 5 0 Y S 9 B d X R v U m V t b 3 Z l Z E N v b H V t b n M x L n t G Y W 1 p b H k g Y W 5 k I F R 5 c G U s M H 0 m c X V v d D s s J n F 1 b 3 Q 7 U 2 V j d G l v b j E v M z A y X 0 1 v b n R h b n R p I F F 1 a W 5 0 Y S 9 B d X R v U m V t b 3 Z l Z E N v b H V t b n M x L n t W b 2 x 1 b W U s M X 0 m c X V v d D s s J n F 1 b 3 Q 7 U 2 V j d G l v b j E v M z A y X 0 1 v b n R h b n R p I F F 1 a W 5 0 Y S 9 B d X R v U m V t b 3 Z l Z E N v b H V t b n M x L n t D b 3 V u d C w y f S Z x d W 9 0 O y w m c X V v d D t T Z W N 0 a W 9 u M S 8 z M D J f T W 9 u d G F u d G k g U X V p b n R h L 0 F 1 d G 9 S Z W 1 v d m V k Q 2 9 s d W 1 u c z E u e 0 N v b W 1 l b n R z L D N 9 J n F 1 b 3 Q 7 X S w m c X V v d D t S Z W x h d G l v b n N o a X B J b m Z v J n F 1 b 3 Q 7 O l t d f S I g L z 4 8 L 1 N 0 Y W J s Z U V u d H J p Z X M + P C 9 J d G V t P j x J d G V t P j x J d G V t T G 9 j Y X R p b 2 4 + P E l 0 Z W 1 U e X B l P k Z v c m 1 1 b G E 8 L 0 l 0 Z W 1 U e X B l P j x J d G V t U G F 0 a D 5 T Z W N 0 a W 9 u M S 8 z M D J f T W 9 u d G F u d G k l M j B R d W l u d G E v T 3 J p Z 2 l u Z T w v S X R l b V B h d G g + P C 9 J d G V t T G 9 j Y X R p b 2 4 + P F N 0 Y W J s Z U V u d H J p Z X M g L z 4 8 L 0 l 0 Z W 0 + P E l 0 Z W 0 + P E l 0 Z W 1 M b 2 N h d G l v b j 4 8 S X R l b V R 5 c G U + R m 9 y b X V s Y T w v S X R l b V R 5 c G U + P E l 0 Z W 1 Q Y X R o P l N l Y 3 R p b 2 4 x L z M w M l 9 N b 2 5 0 Y W 5 0 a S U y M F F 1 a W 5 0 Y S 9 J b n R l c 3 R h e m l v b m k l M j B h b H p h d G U l M j B k a S U y M G x p d m V s b G 8 8 L 0 l 0 Z W 1 Q Y X R o P j w v S X R l b U x v Y 2 F 0 a W 9 u P j x T d G F i b G V F b n R y a W V z I C 8 + P C 9 J d G V t P j x J d G V t P j x J d G V t T G 9 j Y X R p b 2 4 + P E l 0 Z W 1 U e X B l P k Z v c m 1 1 b G E 8 L 0 l 0 Z W 1 U e X B l P j x J d G V t U G F 0 a D 5 T Z W N 0 a W 9 u M S 8 z M D J f T W 9 u d G F u d G k l M j B R d W l u d G E v U 2 9 z d G l 0 d W l 0 b y U y M H Z h b G 9 y Z T w v S X R l b V B h d G g + P C 9 J d G V t T G 9 j Y X R p b 2 4 + P F N 0 Y W J s Z U V u d H J p Z X M g L z 4 8 L 0 l 0 Z W 0 + P E l 0 Z W 0 + P E l 0 Z W 1 M b 2 N h d G l v b j 4 8 S X R l b V R 5 c G U + R m 9 y b X V s Y T w v S X R l b V R 5 c G U + P E l 0 Z W 1 Q Y X R o P l N l Y 3 R p b 2 4 x L z M w M l 9 N b 2 5 0 Y W 5 0 a S U y M F F 1 a W 5 0 Y S 9 N b 2 R p Z m l j Y X R v J T I w d G l w b z w v S X R l b V B h d G g + P C 9 J d G V t T G 9 j Y X R p b 2 4 + P F N 0 Y W J s Z U V u d H J p Z X M g L z 4 8 L 0 l 0 Z W 0 + P E l 0 Z W 0 + P E l 0 Z W 1 M b 2 N h d G l v b j 4 8 S X R l b V R 5 c G U + R m 9 y b X V s Y T w v S X R l b V R 5 c G U + P E l 0 Z W 1 Q Y X R o P l N l Y 3 R p b 2 4 x L z M w M 1 9 U c m F 2 a S U y M G F j Y 2 l h a W 8 8 L 0 l 0 Z W 1 Q Y X R o P j w v S X R l b U x v Y 2 F 0 a W 9 u P j x T d G F i b G V F b n R y a W V z P j x F b n R y e S B U e X B l P S J J c 1 B y a X Z h d G U i I F Z h b H V l P S J s M C I g L z 4 8 R W 5 0 c n k g V H l w Z T 0 i U X V l c n l J R C I g V m F s d W U 9 I n N i M T h l N z k 3 N i 0 0 Y j g 5 L T R i M D I t Y j l m Z i 0 z M j A 2 Z D l l N D I y M D Y 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6 a W 9 u Z S I g L z 4 8 R W 5 0 c n k g V H l w Z T 0 i R m l s b F R h c m d l d C I g V m F s d W U 9 I n N f M z A z X 1 R y Y X Z p X 2 F j Y 2 l h a W 8 i I C 8 + P E V u d H J 5 I F R 5 c G U 9 I k Z p b G x l Z E N v b X B s Z X R l U m V z d W x 0 V G 9 X b 3 J r c 2 h l Z X Q i I F Z h b H V l P S J s M S I g L z 4 8 R W 5 0 c n k g V H l w Z T 0 i R m l s b E N v b H V t b k 5 h b W V z I i B W Y W x 1 Z T 0 i c 1 s m c X V v d D t G Y W 1 p b H k g Y W 5 k I F R 5 c G U m c X V v d D s s J n F 1 b 3 Q 7 V m 9 s d W 1 l J n F 1 b 3 Q 7 L C Z x d W 9 0 O 0 N v b W 1 l b n R z J n F 1 b 3 Q 7 X S I g L z 4 8 R W 5 0 c n k g V H l w Z T 0 i R m l s b E N v b H V t b l R 5 c G V z I i B W Y W x 1 Z T 0 i c 0 J n V U c i I C 8 + P E V u d H J 5 I F R 5 c G U 9 I k Z p b G x M Y X N 0 V X B k Y X R l Z C I g V m F s d W U 9 I m Q y M D I 0 L T A 1 L T E z V D E y O j M x O j A z L j U 1 N T g w M D d a I i A v P j x F b n R y e S B U e X B l P S J G a W x s R X J y b 3 J D b 3 V u d C I g V m F s d W U 9 I m w w I i A v P j x F b n R y e S B U e X B l P S J G a W x s U 3 R h d H V z I i B W Y W x 1 Z T 0 i c 0 N v b X B s Z X R l I i A v P j x F b n R y e S B U e X B l P S J S Z W x h d G l v b n N o a X B J b m Z v Q 2 9 u d G F p b m V y I i B W Y W x 1 Z T 0 i c 3 s m c X V v d D t j b 2 x 1 b W 5 D b 3 V u d C Z x d W 9 0 O z o z L C Z x d W 9 0 O 2 t l e U N v b H V t b k 5 h b W V z J n F 1 b 3 Q 7 O l t d L C Z x d W 9 0 O 3 F 1 Z X J 5 U m V s Y X R p b 2 5 z a G l w c y Z x d W 9 0 O z p b X S w m c X V v d D t j b 2 x 1 b W 5 J Z G V u d G l 0 a W V z J n F 1 b 3 Q 7 O l s m c X V v d D t T Z W N 0 a W 9 u M S 8 z M D N f V H J h d m k g Y W N j a W F p b y 9 B d X R v U m V t b 3 Z l Z E N v b H V t b n M x L n t G Y W 1 p b H k g Y W 5 k I F R 5 c G U s M H 0 m c X V v d D s s J n F 1 b 3 Q 7 U 2 V j d G l v b j E v M z A z X 1 R y Y X Z p I G F j Y 2 l h a W 8 v Q X V 0 b 1 J l b W 9 2 Z W R D b 2 x 1 b W 5 z M S 5 7 V m 9 s d W 1 l L D F 9 J n F 1 b 3 Q 7 L C Z x d W 9 0 O 1 N l Y 3 R p b 2 4 x L z M w M 1 9 U c m F 2 a S B h Y 2 N p Y W l v L 0 F 1 d G 9 S Z W 1 v d m V k Q 2 9 s d W 1 u c z E u e 0 N v b W 1 l b n R z L D J 9 J n F 1 b 3 Q 7 X S w m c X V v d D t D b 2 x 1 b W 5 D b 3 V u d C Z x d W 9 0 O z o z L C Z x d W 9 0 O 0 t l e U N v b H V t b k 5 h b W V z J n F 1 b 3 Q 7 O l t d L C Z x d W 9 0 O 0 N v b H V t b k l k Z W 5 0 a X R p Z X M m c X V v d D s 6 W y Z x d W 9 0 O 1 N l Y 3 R p b 2 4 x L z M w M 1 9 U c m F 2 a S B h Y 2 N p Y W l v L 0 F 1 d G 9 S Z W 1 v d m V k Q 2 9 s d W 1 u c z E u e 0 Z h b W l s e S B h b m Q g V H l w Z S w w f S Z x d W 9 0 O y w m c X V v d D t T Z W N 0 a W 9 u M S 8 z M D N f V H J h d m k g Y W N j a W F p b y 9 B d X R v U m V t b 3 Z l Z E N v b H V t b n M x L n t W b 2 x 1 b W U s M X 0 m c X V v d D s s J n F 1 b 3 Q 7 U 2 V j d G l v b j E v M z A z X 1 R y Y X Z p I G F j Y 2 l h a W 8 v Q X V 0 b 1 J l b W 9 2 Z W R D b 2 x 1 b W 5 z M S 5 7 Q 2 9 t b W V u d H M s M n 0 m c X V v d D t d L C Z x d W 9 0 O 1 J l b G F 0 a W 9 u c 2 h p c E l u Z m 8 m c X V v d D s 6 W 1 1 9 I i A v P j x F b n R y e S B U e X B l P S J G a W x s R X J y b 3 J D b 2 R l I i B W Y W x 1 Z T 0 i c 1 V u a 2 5 v d 2 4 i I C 8 + P E V u d H J 5 I F R 5 c G U 9 I k Z p b G x D b 3 V u d C I g V m F s d W U 9 I m w y M j Q i I C 8 + P E V u d H J 5 I F R 5 c G U 9 I k F k Z G V k V G 9 E Y X R h T W 9 k Z W w i I F Z h b H V l P S J s M C I g L z 4 8 L 1 N 0 Y W J s Z U V u d H J p Z X M + P C 9 J d G V t P j x J d G V t P j x J d G V t T G 9 j Y X R p b 2 4 + P E l 0 Z W 1 U e X B l P k Z v c m 1 1 b G E 8 L 0 l 0 Z W 1 U e X B l P j x J d G V t U G F 0 a D 5 T Z W N 0 a W 9 u M S 8 z M D N f V H J h d m k l M j B h Y 2 N p Y W l v L 0 9 y a W d p b m U 8 L 0 l 0 Z W 1 Q Y X R o P j w v S X R l b U x v Y 2 F 0 a W 9 u P j x T d G F i b G V F b n R y a W V z I C 8 + P C 9 J d G V t P j x J d G V t P j x J d G V t T G 9 j Y X R p b 2 4 + P E l 0 Z W 1 U e X B l P k Z v c m 1 1 b G E 8 L 0 l 0 Z W 1 U e X B l P j x J d G V t U G F 0 a D 5 T Z W N 0 a W 9 u M S 8 z M D N f V H J h d m k l M j B h Y 2 N p Y W l v L 0 l u d G V z d G F 6 a W 9 u a S U y M G F s e m F 0 Z S U y M G R p J T I w b G l 2 Z W x s b z w v S X R l b V B h d G g + P C 9 J d G V t T G 9 j Y X R p b 2 4 + P F N 0 Y W J s Z U V u d H J p Z X M g L z 4 8 L 0 l 0 Z W 0 + P E l 0 Z W 0 + P E l 0 Z W 1 M b 2 N h d G l v b j 4 8 S X R l b V R 5 c G U + R m 9 y b X V s Y T w v S X R l b V R 5 c G U + P E l 0 Z W 1 Q Y X R o P l N l Y 3 R p b 2 4 x L z M w M 1 9 U c m F 2 a S U y M G F j Y 2 l h a W 8 v U 2 9 z d G l 0 d W l 0 b y U y M H Z h b G 9 y Z T w v S X R l b V B h d G g + P C 9 J d G V t T G 9 j Y X R p b 2 4 + P F N 0 Y W J s Z U V u d H J p Z X M g L z 4 8 L 0 l 0 Z W 0 + P E l 0 Z W 0 + P E l 0 Z W 1 M b 2 N h d G l v b j 4 8 S X R l b V R 5 c G U + R m 9 y b X V s Y T w v S X R l b V R 5 c G U + P E l 0 Z W 1 Q Y X R o P l N l Y 3 R p b 2 4 x L z M w M 1 9 U c m F 2 a S U y M G F j Y 2 l h a W 8 v T W 9 k a W Z p Y 2 F 0 b y U y M H R p c G 8 8 L 0 l 0 Z W 1 Q Y X R o P j w v S X R l b U x v Y 2 F 0 a W 9 u P j x T d G F i b G V F b n R y a W V z I C 8 + P C 9 J d G V t P j x J d G V t P j x J d G V t T G 9 j Y X R p b 2 4 + P E l 0 Z W 1 U e X B l P k Z v c m 1 1 b G E 8 L 0 l 0 Z W 1 U e X B l P j x J d G V t U G F 0 a D 5 T Z W N 0 a W 9 u M S 8 z M D R f U 2 N h b G U l M j B t Z X R h b G x p Y 2 h l P C 9 J d G V t U G F 0 a D 4 8 L 0 l 0 Z W 1 M b 2 N h d G l v b j 4 8 U 3 R h Y m x l R W 5 0 c m l l c z 4 8 R W 5 0 c n k g V H l w Z T 0 i S X N Q c m l 2 Y X R l I i B W Y W x 1 Z T 0 i b D A i I C 8 + P E V u d H J 5 I F R 5 c G U 9 I l F 1 Z X J 5 S U Q i I F Z h b H V l P S J z M 2 I 4 Y z Q w N j E t Z j R m Z S 0 0 N z Q 5 L W J m N z c t N m Y 4 M D Q w O D k 2 N m Y y 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e m l v b m U i I C 8 + P E V u d H J 5 I F R 5 c G U 9 I k Z p b G x U Y X J n Z X Q i I F Z h b H V l P S J z X z M w N F 9 T Y 2 F s Z V 9 t Z X R h b G x p Y 2 h l I i A v P j x F b n R y e S B U e X B l P S J G a W x s Z W R D b 2 1 w b G V 0 Z V J l c 3 V s d F R v V 2 9 y a 3 N o Z W V 0 I i B W Y W x 1 Z T 0 i b D E i I C 8 + P E V u d H J 5 I F R 5 c G U 9 I k Z p b G x F c n J v c k N v d W 5 0 I i B W Y W x 1 Z T 0 i b D A i I C 8 + P E V u d H J 5 I F R 5 c G U 9 I k Z p b G x M Y X N 0 V X B k Y X R l Z C I g V m F s d W U 9 I m Q y M D I 0 L T A 1 L T E z V D A 3 O j Q 3 O j M 1 L j c x M j E 0 O T V a I i A v P j x F b n R y e S B U e X B l P S J G a W x s Q 2 9 s d W 1 u V H l w Z X M i I F Z h b H V l P S J z Q m d V R y I g L z 4 8 R W 5 0 c n k g V H l w Z T 0 i R m l s b E N v b H V t b k 5 h b W V z I i B W Y W x 1 Z T 0 i c 1 s m c X V v d D t G Y W 1 p b H k g Y W 5 k I F R 5 c G U m c X V v d D s s J n F 1 b 3 Q 7 T W F 0 Z X J p Y W w 6 I F Z v b H V t Z S Z x d W 9 0 O y w m c X V v d D t D b 2 1 t Z W 5 0 c y Z x d W 9 0 O 1 0 i I C 8 + P E V u d H J 5 I F R 5 c G U 9 I k Z p b G x T d G F 0 d X M i I F Z h b H V l P S J z Q 2 9 t c G x l d G U i I C 8 + P E V u d H J 5 I F R 5 c G U 9 I k Z p b G x F c n J v c k N v Z G U i I F Z h b H V l P S J z V W 5 r b m 9 3 b i I g L z 4 8 R W 5 0 c n k g V H l w Z T 0 i R m l s b E N v d W 5 0 I i B W Y W x 1 Z T 0 i b D U i I C 8 + P E V u d H J 5 I F R 5 c G U 9 I l J l b G F 0 a W 9 u c 2 h p c E l u Z m 9 D b 2 5 0 Y W l u Z X I i I F Z h b H V l P S J z e y Z x d W 9 0 O 2 N v b H V t b k N v d W 5 0 J n F 1 b 3 Q 7 O j M s J n F 1 b 3 Q 7 a 2 V 5 Q 2 9 s d W 1 u T m F t Z X M m c X V v d D s 6 W 1 0 s J n F 1 b 3 Q 7 c X V l c n l S Z W x h d G l v b n N o a X B z J n F 1 b 3 Q 7 O l t d L C Z x d W 9 0 O 2 N v b H V t b k l k Z W 5 0 a X R p Z X M m c X V v d D s 6 W y Z x d W 9 0 O 1 N l Y 3 R p b 2 4 x L z M w N F 9 T Y 2 F s Z S B t Z X R h b G x p Y 2 h l L 0 F 1 d G 9 S Z W 1 v d m V k Q 2 9 s d W 1 u c z E u e 0 Z h b W l s e S B h b m Q g V H l w Z S w w f S Z x d W 9 0 O y w m c X V v d D t T Z W N 0 a W 9 u M S 8 z M D R f U 2 N h b G U g b W V 0 Y W x s a W N o Z S 9 B d X R v U m V t b 3 Z l Z E N v b H V t b n M x L n t N Y X R l c m l h b D o g V m 9 s d W 1 l L D F 9 J n F 1 b 3 Q 7 L C Z x d W 9 0 O 1 N l Y 3 R p b 2 4 x L z M w N F 9 T Y 2 F s Z S B t Z X R h b G x p Y 2 h l L 0 F 1 d G 9 S Z W 1 v d m V k Q 2 9 s d W 1 u c z E u e 0 N v b W 1 l b n R z L D J 9 J n F 1 b 3 Q 7 X S w m c X V v d D t D b 2 x 1 b W 5 D b 3 V u d C Z x d W 9 0 O z o z L C Z x d W 9 0 O 0 t l e U N v b H V t b k 5 h b W V z J n F 1 b 3 Q 7 O l t d L C Z x d W 9 0 O 0 N v b H V t b k l k Z W 5 0 a X R p Z X M m c X V v d D s 6 W y Z x d W 9 0 O 1 N l Y 3 R p b 2 4 x L z M w N F 9 T Y 2 F s Z S B t Z X R h b G x p Y 2 h l L 0 F 1 d G 9 S Z W 1 v d m V k Q 2 9 s d W 1 u c z E u e 0 Z h b W l s e S B h b m Q g V H l w Z S w w f S Z x d W 9 0 O y w m c X V v d D t T Z W N 0 a W 9 u M S 8 z M D R f U 2 N h b G U g b W V 0 Y W x s a W N o Z S 9 B d X R v U m V t b 3 Z l Z E N v b H V t b n M x L n t N Y X R l c m l h b D o g V m 9 s d W 1 l L D F 9 J n F 1 b 3 Q 7 L C Z x d W 9 0 O 1 N l Y 3 R p b 2 4 x L z M w N F 9 T Y 2 F s Z S B t Z X R h b G x p Y 2 h l L 0 F 1 d G 9 S Z W 1 v d m V k Q 2 9 s d W 1 u c z E u e 0 N v b W 1 l b n R z L D J 9 J n F 1 b 3 Q 7 X S w m c X V v d D t S Z W x h d G l v b n N o a X B J b m Z v J n F 1 b 3 Q 7 O l t d f S I g L z 4 8 R W 5 0 c n k g V H l w Z T 0 i Q W R k Z W R U b 0 R h d G F N b 2 R l b C I g V m F s d W U 9 I m w w I i A v P j w v U 3 R h Y m x l R W 5 0 c m l l c z 4 8 L 0 l 0 Z W 0 + P E l 0 Z W 0 + P E l 0 Z W 1 M b 2 N h d G l v b j 4 8 S X R l b V R 5 c G U + R m 9 y b X V s Y T w v S X R l b V R 5 c G U + P E l 0 Z W 1 Q Y X R o P l N l Y 3 R p b 2 4 x L z M w N F 9 T Y 2 F s Z S U y M G 1 l d G F s b G l j a G U v T 3 J p Z 2 l u Z T w v S X R l b V B h d G g + P C 9 J d G V t T G 9 j Y X R p b 2 4 + P F N 0 Y W J s Z U V u d H J p Z X M g L z 4 8 L 0 l 0 Z W 0 + P E l 0 Z W 0 + P E l 0 Z W 1 M b 2 N h d G l v b j 4 8 S X R l b V R 5 c G U + R m 9 y b X V s Y T w v S X R l b V R 5 c G U + P E l 0 Z W 1 Q Y X R o P l N l Y 3 R p b 2 4 x L z M w N F 9 T Y 2 F s Z S U y M G 1 l d G F s b G l j a G U v S W 5 0 Z X N 0 Y X p p b 2 5 p J T I w Y W x 6 Y X R l J T I w Z G k l M j B s a X Z l b G x v P C 9 J d G V t U G F 0 a D 4 8 L 0 l 0 Z W 1 M b 2 N h d G l v b j 4 8 U 3 R h Y m x l R W 5 0 c m l l c y A v P j w v S X R l b T 4 8 S X R l b T 4 8 S X R l b U x v Y 2 F 0 a W 9 u P j x J d G V t V H l w Z T 5 G b 3 J t d W x h P C 9 J d G V t V H l w Z T 4 8 S X R l b V B h d G g + U 2 V j d G l v b j E v M z A 0 X 1 N j Y W x l J T I w b W V 0 Y W x s a W N o Z S 9 T b 3 N 0 a X R 1 a X R v J T I w d m F s b 3 J l P C 9 J d G V t U G F 0 a D 4 8 L 0 l 0 Z W 1 M b 2 N h d G l v b j 4 8 U 3 R h Y m x l R W 5 0 c m l l c y A v P j w v S X R l b T 4 8 S X R l b T 4 8 S X R l b U x v Y 2 F 0 a W 9 u P j x J d G V t V H l w Z T 5 G b 3 J t d W x h P C 9 J d G V t V H l w Z T 4 8 S X R l b V B h d G g + U 2 V j d G l v b j E v M z A 0 X 1 N j Y W x l J T I w b W V 0 Y W x s a W N o Z S 9 N b 2 R p Z m l j Y X R v J T I w d G l w b z w v S X R l b V B h d G g + P C 9 J d G V t T G 9 j Y X R p b 2 4 + P F N 0 Y W J s Z U V u d H J p Z X M g L z 4 8 L 0 l 0 Z W 0 + P E l 0 Z W 0 + P E l 0 Z W 1 M b 2 N h d G l v b j 4 8 S X R l b V R 5 c G U + R m 9 y b X V s Y T w v S X R l b V R 5 c G U + P E l 0 Z W 1 Q Y X R o P l N l Y 3 R p b 2 4 x L z M w N V 9 H c m l n b G l h d G k 8 L 0 l 0 Z W 1 Q Y X R o P j w v S X R l b U x v Y 2 F 0 a W 9 u P j x T d G F i b G V F b n R y a W V z P j x F b n R y e S B U e X B l P S J J c 1 B y a X Z h d G U i I F Z h b H V l P S J s M C I g L z 4 8 R W 5 0 c n k g V H l w Z T 0 i U X V l c n l J R C I g V m F s d W U 9 I n M x Y T h l Z T N m N y 0 2 O W R j L T Q 3 Y z Q t O W E x N C 1 j Z G V l M T U 4 Y W J h Y m U 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6 a W 9 u Z S I g L z 4 8 R W 5 0 c n k g V H l w Z T 0 i R m l s b F R h c m d l d C I g V m F s d W U 9 I n N f M z A 1 X 0 d y a W d s a W F 0 a S I g L z 4 8 R W 5 0 c n k g V H l w Z T 0 i R m l s b G V k Q 2 9 t c G x l d G V S Z X N 1 b H R U b 1 d v c m t z a G V l d C I g V m F s d W U 9 I m w x I i A v P j x F b n R y e S B U e X B l P S J G a W x s R X J y b 3 J D b 3 V u d C I g V m F s d W U 9 I m w w I i A v P j x F b n R y e S B U e X B l P S J G a W x s T G F z d F V w Z G F 0 Z W Q i I F Z h b H V l P S J k M j A y N C 0 w N S 0 x M 1 Q w N z o 0 N z o z N S 4 2 O D Y x O D Q 4 W i I g L z 4 8 R W 5 0 c n k g V H l w Z T 0 i R m l s b E N v b H V t b l R 5 c G V z I i B W Y W x 1 Z T 0 i c 0 J n V U c i I C 8 + P E V u d H J 5 I F R 5 c G U 9 I k Z p b G x D b 2 x 1 b W 5 O Y W 1 l c y I g V m F s d W U 9 I n N b J n F 1 b 3 Q 7 R m F t a W x 5 I G F u Z C B U e X B l J n F 1 b 3 Q 7 L C Z x d W 9 0 O 1 Z v b H V t Z S Z x d W 9 0 O y w m c X V v d D t D b 2 1 t Z W 5 0 c y Z x d W 9 0 O 1 0 i I C 8 + P E V u d H J 5 I F R 5 c G U 9 I k Z p b G x T d G F 0 d X M i I F Z h b H V l P S J z Q 2 9 t c G x l d G U i I C 8 + P E V u d H J 5 I F R 5 c G U 9 I k Z p b G x F c n J v c k N v Z G U i I F Z h b H V l P S J z V W 5 r b m 9 3 b i I g L z 4 8 R W 5 0 c n k g V H l w Z T 0 i R m l s b E N v d W 5 0 I i B W Y W x 1 Z T 0 i b D A i I C 8 + P E V u d H J 5 I F R 5 c G U 9 I l J l b G F 0 a W 9 u c 2 h p c E l u Z m 9 D b 2 5 0 Y W l u Z X I i I F Z h b H V l P S J z e y Z x d W 9 0 O 2 N v b H V t b k N v d W 5 0 J n F 1 b 3 Q 7 O j M s J n F 1 b 3 Q 7 a 2 V 5 Q 2 9 s d W 1 u T m F t Z X M m c X V v d D s 6 W 1 0 s J n F 1 b 3 Q 7 c X V l c n l S Z W x h d G l v b n N o a X B z J n F 1 b 3 Q 7 O l t d L C Z x d W 9 0 O 2 N v b H V t b k l k Z W 5 0 a X R p Z X M m c X V v d D s 6 W y Z x d W 9 0 O 1 N l Y 3 R p b 2 4 x L z M w N V 9 H c m l n b G l h d G k v Q X V 0 b 1 J l b W 9 2 Z W R D b 2 x 1 b W 5 z M S 5 7 R m F t a W x 5 I G F u Z C B U e X B l L D B 9 J n F 1 b 3 Q 7 L C Z x d W 9 0 O 1 N l Y 3 R p b 2 4 x L z M w N V 9 H c m l n b G l h d G k v Q X V 0 b 1 J l b W 9 2 Z W R D b 2 x 1 b W 5 z M S 5 7 V m 9 s d W 1 l L D F 9 J n F 1 b 3 Q 7 L C Z x d W 9 0 O 1 N l Y 3 R p b 2 4 x L z M w N V 9 H c m l n b G l h d G k v Q X V 0 b 1 J l b W 9 2 Z W R D b 2 x 1 b W 5 z M S 5 7 Q 2 9 t b W V u d H M s M n 0 m c X V v d D t d L C Z x d W 9 0 O 0 N v b H V t b k N v d W 5 0 J n F 1 b 3 Q 7 O j M s J n F 1 b 3 Q 7 S 2 V 5 Q 2 9 s d W 1 u T m F t Z X M m c X V v d D s 6 W 1 0 s J n F 1 b 3 Q 7 Q 2 9 s d W 1 u S W R l b n R p d G l l c y Z x d W 9 0 O z p b J n F 1 b 3 Q 7 U 2 V j d G l v b j E v M z A 1 X 0 d y a W d s a W F 0 a S 9 B d X R v U m V t b 3 Z l Z E N v b H V t b n M x L n t G Y W 1 p b H k g Y W 5 k I F R 5 c G U s M H 0 m c X V v d D s s J n F 1 b 3 Q 7 U 2 V j d G l v b j E v M z A 1 X 0 d y a W d s a W F 0 a S 9 B d X R v U m V t b 3 Z l Z E N v b H V t b n M x L n t W b 2 x 1 b W U s M X 0 m c X V v d D s s J n F 1 b 3 Q 7 U 2 V j d G l v b j E v M z A 1 X 0 d y a W d s a W F 0 a S 9 B d X R v U m V t b 3 Z l Z E N v b H V t b n M x L n t D b 2 1 t Z W 5 0 c y w y f S Z x d W 9 0 O 1 0 s J n F 1 b 3 Q 7 U m V s Y X R p b 2 5 z a G l w S W 5 m b y Z x d W 9 0 O z p b X X 0 i I C 8 + P E V u d H J 5 I F R 5 c G U 9 I k F k Z G V k V G 9 E Y X R h T W 9 k Z W w i I F Z h b H V l P S J s M C I g L z 4 8 L 1 N 0 Y W J s Z U V u d H J p Z X M + P C 9 J d G V t P j x J d G V t P j x J d G V t T G 9 j Y X R p b 2 4 + P E l 0 Z W 1 U e X B l P k Z v c m 1 1 b G E 8 L 0 l 0 Z W 1 U e X B l P j x J d G V t U G F 0 a D 5 T Z W N 0 a W 9 u M S 8 z M D V f R 3 J p Z 2 x p Y X R p L 0 9 y a W d p b m U 8 L 0 l 0 Z W 1 Q Y X R o P j w v S X R l b U x v Y 2 F 0 a W 9 u P j x T d G F i b G V F b n R y a W V z I C 8 + P C 9 J d G V t P j x J d G V t P j x J d G V t T G 9 j Y X R p b 2 4 + P E l 0 Z W 1 U e X B l P k Z v c m 1 1 b G E 8 L 0 l 0 Z W 1 U e X B l P j x J d G V t U G F 0 a D 5 T Z W N 0 a W 9 u M S 8 z M D V f R 3 J p Z 2 x p Y X R p L 0 l u d G V z d G F 6 a W 9 u a S U y M G F s e m F 0 Z S U y M G R p J T I w b G l 2 Z W x s b z w v S X R l b V B h d G g + P C 9 J d G V t T G 9 j Y X R p b 2 4 + P F N 0 Y W J s Z U V u d H J p Z X M g L z 4 8 L 0 l 0 Z W 0 + P E l 0 Z W 0 + P E l 0 Z W 1 M b 2 N h d G l v b j 4 8 S X R l b V R 5 c G U + R m 9 y b X V s Y T w v S X R l b V R 5 c G U + P E l 0 Z W 1 Q Y X R o P l N l Y 3 R p b 2 4 x L z M w N V 9 H c m l n b G l h d G k v U 2 9 z d G l 0 d W l 0 b y U y M H Z h b G 9 y Z T w v S X R l b V B h d G g + P C 9 J d G V t T G 9 j Y X R p b 2 4 + P F N 0 Y W J s Z U V u d H J p Z X M g L z 4 8 L 0 l 0 Z W 0 + P E l 0 Z W 0 + P E l 0 Z W 1 M b 2 N h d G l v b j 4 8 S X R l b V R 5 c G U + R m 9 y b X V s Y T w v S X R l b V R 5 c G U + P E l 0 Z W 1 Q Y X R o P l N l Y 3 R p b 2 4 x L z M w N V 9 H c m l n b G l h d G k v T W 9 k a W Z p Y 2 F 0 b y U y M H R p c G 8 8 L 0 l 0 Z W 1 Q Y X R o P j w v S X R l b U x v Y 2 F 0 a W 9 u P j x T d G F i b G V F b n R y a W V z I C 8 + P C 9 J d G V t P j x J d G V t P j x J d G V t T G 9 j Y X R p b 2 4 + P E l 0 Z W 1 U e X B l P k Z v c m 1 1 b G E 8 L 0 l 0 Z W 1 U e X B l P j x J d G V t U G F 0 a D 5 T Z W N 0 a W 9 u M S 8 y M D F f V 2 F s b C U y M E N M V D w v S X R l b V B h d G g + P C 9 J d G V t T G 9 j Y X R p b 2 4 + P F N 0 Y W J s Z U V u d H J p Z X M + P E V u d H J 5 I F R 5 c G U 9 I k l z U H J p d m F 0 Z S I g V m F s d W U 9 I m w w I i A v P j x F b n R y e S B U e X B l P S J R d W V y e U l E I i B W Y W x 1 Z T 0 i c z V h Y m I z Y T J i L W U 0 O T k t N D Q 3 Y y 1 i M j d k L T U 5 Y m R j N T Q 0 N m Y 4 O S 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p p b 2 5 l I i A v P j x F b n R y e S B U e X B l P S J G a W x s V G F y Z 2 V 0 I i B W Y W x 1 Z T 0 i c 1 8 y M D F f V 2 F s b F 9 D T F Q i I C 8 + P E V u d H J 5 I F R 5 c G U 9 I k Z p b G x l Z E N v b X B s Z X R l U m V z d W x 0 V G 9 X b 3 J r c 2 h l Z X Q i I F Z h b H V l P S J s M S I g L z 4 8 R W 5 0 c n k g V H l w Z T 0 i R m l s b E V y c m 9 y Q 2 9 1 b n Q i I F Z h b H V l P S J s M C I g L z 4 8 R W 5 0 c n k g V H l w Z T 0 i R m l s b E x h c 3 R V c G R h d G V k I i B W Y W x 1 Z T 0 i Z D I w M j Q t M D U t M T N U M D c 6 N D c 6 M z U u N j U 3 M D g w M 1 o i I C 8 + P E V u d H J 5 I F R 5 c G U 9 I k Z p b G x D b 2 x 1 b W 5 U e X B l c y I g V m F s d W U 9 I n N C Z 1 V G Q m c 9 P S I g L z 4 8 R W 5 0 c n k g V H l w Z T 0 i R m l s b E N v b H V t b k 5 h b W V z I i B W Y W x 1 Z T 0 i c 1 s m c X V v d D t G Y W 1 p b H k g Y W 5 k I F R 5 c G U m c X V v d D s s J n F 1 b 3 Q 7 V m 9 s d W 1 l J n F 1 b 3 Q 7 L C Z x d W 9 0 O 0 F y Z W E m c X V v d D s s J n F 1 b 3 Q 7 Q 2 9 t b W V u d H M m c X V v d D t d I i A v P j x F b n R y e S B U e X B l P S J G a W x s U 3 R h d H V z I i B W Y W x 1 Z T 0 i c 0 N v b X B s Z X R l I i A v P j x F b n R y e S B U e X B l P S J G a W x s R X J y b 3 J D b 2 R l I i B W Y W x 1 Z T 0 i c 1 V u a 2 5 v d 2 4 i I C 8 + P E V u d H J 5 I F R 5 c G U 9 I k Z p b G x D b 3 V u d C I g V m F s d W U 9 I m w x N S I g L z 4 8 R W 5 0 c n k g V H l w Z T 0 i U m V s Y X R p b 2 5 z a G l w S W 5 m b 0 N v b n R h a W 5 l c i I g V m F s d W U 9 I n N 7 J n F 1 b 3 Q 7 Y 2 9 s d W 1 u Q 2 9 1 b n Q m c X V v d D s 6 N C w m c X V v d D t r Z X l D b 2 x 1 b W 5 O Y W 1 l c y Z x d W 9 0 O z p b X S w m c X V v d D t x d W V y e V J l b G F 0 a W 9 u c 2 h p c H M m c X V v d D s 6 W 1 0 s J n F 1 b 3 Q 7 Y 2 9 s d W 1 u S W R l b n R p d G l l c y Z x d W 9 0 O z p b J n F 1 b 3 Q 7 U 2 V j d G l v b j E v M j A x X 1 d h b G w g Q 0 x U L 0 F 1 d G 9 S Z W 1 v d m V k Q 2 9 s d W 1 u c z E u e 0 Z h b W l s e S B h b m Q g V H l w Z S w w f S Z x d W 9 0 O y w m c X V v d D t T Z W N 0 a W 9 u M S 8 y M D F f V 2 F s b C B D T F Q v Q X V 0 b 1 J l b W 9 2 Z W R D b 2 x 1 b W 5 z M S 5 7 V m 9 s d W 1 l L D F 9 J n F 1 b 3 Q 7 L C Z x d W 9 0 O 1 N l Y 3 R p b 2 4 x L z I w M V 9 X Y W x s I E N M V C 9 B d X R v U m V t b 3 Z l Z E N v b H V t b n M x L n t B c m V h L D J 9 J n F 1 b 3 Q 7 L C Z x d W 9 0 O 1 N l Y 3 R p b 2 4 x L z I w M V 9 X Y W x s I E N M V C 9 B d X R v U m V t b 3 Z l Z E N v b H V t b n M x L n t D b 2 1 t Z W 5 0 c y w z f S Z x d W 9 0 O 1 0 s J n F 1 b 3 Q 7 Q 2 9 s d W 1 u Q 2 9 1 b n Q m c X V v d D s 6 N C w m c X V v d D t L Z X l D b 2 x 1 b W 5 O Y W 1 l c y Z x d W 9 0 O z p b X S w m c X V v d D t D b 2 x 1 b W 5 J Z G V u d G l 0 a W V z J n F 1 b 3 Q 7 O l s m c X V v d D t T Z W N 0 a W 9 u M S 8 y M D F f V 2 F s b C B D T F Q v Q X V 0 b 1 J l b W 9 2 Z W R D b 2 x 1 b W 5 z M S 5 7 R m F t a W x 5 I G F u Z C B U e X B l L D B 9 J n F 1 b 3 Q 7 L C Z x d W 9 0 O 1 N l Y 3 R p b 2 4 x L z I w M V 9 X Y W x s I E N M V C 9 B d X R v U m V t b 3 Z l Z E N v b H V t b n M x L n t W b 2 x 1 b W U s M X 0 m c X V v d D s s J n F 1 b 3 Q 7 U 2 V j d G l v b j E v M j A x X 1 d h b G w g Q 0 x U L 0 F 1 d G 9 S Z W 1 v d m V k Q 2 9 s d W 1 u c z E u e 0 F y Z W E s M n 0 m c X V v d D s s J n F 1 b 3 Q 7 U 2 V j d G l v b j E v M j A x X 1 d h b G w g Q 0 x U L 0 F 1 d G 9 S Z W 1 v d m V k Q 2 9 s d W 1 u c z E u e 0 N v b W 1 l b n R z L D N 9 J n F 1 b 3 Q 7 X S w m c X V v d D t S Z W x h d G l v b n N o a X B J b m Z v J n F 1 b 3 Q 7 O l t d f S I g L z 4 8 R W 5 0 c n k g V H l w Z T 0 i Q W R k Z W R U b 0 R h d G F N b 2 R l b C I g V m F s d W U 9 I m w w I i A v P j w v U 3 R h Y m x l R W 5 0 c m l l c z 4 8 L 0 l 0 Z W 0 + P E l 0 Z W 0 + P E l 0 Z W 1 M b 2 N h d G l v b j 4 8 S X R l b V R 5 c G U + R m 9 y b X V s Y T w v S X R l b V R 5 c G U + P E l 0 Z W 1 Q Y X R o P l N l Y 3 R p b 2 4 x L z I w M V 9 X Y W x s J T I w Q 0 x U L 0 9 y a W d p b m U 8 L 0 l 0 Z W 1 Q Y X R o P j w v S X R l b U x v Y 2 F 0 a W 9 u P j x T d G F i b G V F b n R y a W V z I C 8 + P C 9 J d G V t P j x J d G V t P j x J d G V t T G 9 j Y X R p b 2 4 + P E l 0 Z W 1 U e X B l P k Z v c m 1 1 b G E 8 L 0 l 0 Z W 1 U e X B l P j x J d G V t U G F 0 a D 5 T Z W N 0 a W 9 u M S 8 y M D F f V 2 F s b C U y M E N M V C 9 J b n R l c 3 R h e m l v b m k l M j B h b H p h d G U l M j B k a S U y M G x p d m V s b G 8 8 L 0 l 0 Z W 1 Q Y X R o P j w v S X R l b U x v Y 2 F 0 a W 9 u P j x T d G F i b G V F b n R y a W V z I C 8 + P C 9 J d G V t P j x J d G V t P j x J d G V t T G 9 j Y X R p b 2 4 + P E l 0 Z W 1 U e X B l P k Z v c m 1 1 b G E 8 L 0 l 0 Z W 1 U e X B l P j x J d G V t U G F 0 a D 5 T Z W N 0 a W 9 u M S 8 y M D F f V 2 F s b C U y M E N M V C 9 T b 3 N 0 a X R 1 a X R v J T I w d m F s b 3 J l P C 9 J d G V t U G F 0 a D 4 8 L 0 l 0 Z W 1 M b 2 N h d G l v b j 4 8 U 3 R h Y m x l R W 5 0 c m l l c y A v P j w v S X R l b T 4 8 S X R l b T 4 8 S X R l b U x v Y 2 F 0 a W 9 u P j x J d G V t V H l w Z T 5 G b 3 J t d W x h P C 9 J d G V t V H l w Z T 4 8 S X R l b V B h d G g + U 2 V j d G l v b j E v M j A x X 1 d h b G w l M j B D T F Q v T W 9 k a W Z p Y 2 F 0 b y U y M H R p c G 8 8 L 0 l 0 Z W 1 Q Y X R o P j w v S X R l b U x v Y 2 F 0 a W 9 u P j x T d G F i b G V F b n R y a W V z I C 8 + P C 9 J d G V t P j x J d G V t P j x J d G V t T G 9 j Y X R p b 2 4 + P E l 0 Z W 1 U e X B l P k Z v c m 1 1 b G E 8 L 0 l 0 Z W 1 U e X B l P j x J d G V t U G F 0 a D 5 T Z W N 0 a W 9 u M S 8 y M D J f Q 2 9 s b 2 5 u Z V 9 s Z W d u b z w v S X R l b V B h d G g + P C 9 J d G V t T G 9 j Y X R p b 2 4 + P F N 0 Y W J s Z U V u d H J p Z X M + P E V u d H J 5 I F R 5 c G U 9 I k l z U H J p d m F 0 Z S I g V m F s d W U 9 I m w w I i A v P j x F b n R y e S B U e X B l P S J R d W V y e U l E I i B W Y W x 1 Z T 0 i c 2 N l N j B i N j c 2 L W V j O D Y t N D c 3 Y y 1 h O T R m L W E y N G R m Z D Z m Y W Y w M y 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p p b 2 5 l I i A v P j x F b n R y e S B U e X B l P S J G a W x s V G F y Z 2 V 0 I i B W Y W x 1 Z T 0 i c 1 8 y M D J f Q 2 9 s b 2 5 u Z V 9 s Z W d u b y I g L z 4 8 R W 5 0 c n k g V H l w Z T 0 i R m l s b G V k Q 2 9 t c G x l d G V S Z X N 1 b H R U b 1 d v c m t z a G V l d C I g V m F s d W U 9 I m w x I i A v P j x F b n R y e S B U e X B l P S J G a W x s R X J y b 3 J D b 2 R l I i B W Y W x 1 Z T 0 i c 1 V u a 2 5 v d 2 4 i I C 8 + P E V u d H J 5 I F R 5 c G U 9 I k Z p b G x F c n J v c k N v d W 5 0 I i B W Y W x 1 Z T 0 i b D A i I C 8 + P E V u d H J 5 I F R 5 c G U 9 I k Z p b G x M Y X N 0 V X B k Y X R l Z C I g V m F s d W U 9 I m Q y M D I 0 L T A 3 L T A 0 V D E 1 O j I 5 O j U 2 L j E w M D E 1 M D d a I i A v P j x F b n R y e S B U e X B l P S J G a W x s Q 2 9 s d W 1 u V H l w Z X M i I F Z h b H V l P S J z Q m d V R 0 J n P T 0 i I C 8 + P E V u d H J 5 I F R 5 c G U 9 I k Z p b G x D b 2 x 1 b W 5 O Y W 1 l c y I g V m F s d W U 9 I n N b J n F 1 b 3 Q 7 d n Y m c X V v d D s s J n F 1 b 3 Q 7 V m 9 s d W 1 l J n F 1 b 3 Q 7 L C Z x d W 9 0 O 0 N v d W 5 0 J n F 1 b 3 Q 7 L C Z x d W 9 0 O 0 N v b W 1 l b n R z J n F 1 b 3 Q 7 X S I g L z 4 8 R W 5 0 c n k g V H l w Z T 0 i R m l s b E N v d W 5 0 I i B W Y W x 1 Z T 0 i b D E w O S I g L z 4 8 R W 5 0 c n k g V H l w Z T 0 i Q W R k Z W R U b 0 R h d G F N b 2 R l b C I g V m F s d W U 9 I m w w 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8 y M D J f Q 2 9 s b 2 5 u Z V 9 s Z W d u b y 9 B d X R v U m V t b 3 Z l Z E N v b H V t b n M x L n t 2 d i w w f S Z x d W 9 0 O y w m c X V v d D t T Z W N 0 a W 9 u M S 8 y M D J f Q 2 9 s b 2 5 u Z V 9 s Z W d u b y 9 B d X R v U m V t b 3 Z l Z E N v b H V t b n M x L n t W b 2 x 1 b W U s M X 0 m c X V v d D s s J n F 1 b 3 Q 7 U 2 V j d G l v b j E v M j A y X 0 N v b G 9 u b m V f b G V n b m 8 v Q X V 0 b 1 J l b W 9 2 Z W R D b 2 x 1 b W 5 z M S 5 7 Q 2 9 1 b n Q s M n 0 m c X V v d D s s J n F 1 b 3 Q 7 U 2 V j d G l v b j E v M j A y X 0 N v b G 9 u b m V f b G V n b m 8 v Q X V 0 b 1 J l b W 9 2 Z W R D b 2 x 1 b W 5 z M S 5 7 Q 2 9 t b W V u d H M s M 3 0 m c X V v d D t d L C Z x d W 9 0 O 0 N v b H V t b k N v d W 5 0 J n F 1 b 3 Q 7 O j Q s J n F 1 b 3 Q 7 S 2 V 5 Q 2 9 s d W 1 u T m F t Z X M m c X V v d D s 6 W 1 0 s J n F 1 b 3 Q 7 Q 2 9 s d W 1 u S W R l b n R p d G l l c y Z x d W 9 0 O z p b J n F 1 b 3 Q 7 U 2 V j d G l v b j E v M j A y X 0 N v b G 9 u b m V f b G V n b m 8 v Q X V 0 b 1 J l b W 9 2 Z W R D b 2 x 1 b W 5 z M S 5 7 d n Y s M H 0 m c X V v d D s s J n F 1 b 3 Q 7 U 2 V j d G l v b j E v M j A y X 0 N v b G 9 u b m V f b G V n b m 8 v Q X V 0 b 1 J l b W 9 2 Z W R D b 2 x 1 b W 5 z M S 5 7 V m 9 s d W 1 l L D F 9 J n F 1 b 3 Q 7 L C Z x d W 9 0 O 1 N l Y 3 R p b 2 4 x L z I w M l 9 D b 2 x v b m 5 l X 2 x l Z 2 5 v L 0 F 1 d G 9 S Z W 1 v d m V k Q 2 9 s d W 1 u c z E u e 0 N v d W 5 0 L D J 9 J n F 1 b 3 Q 7 L C Z x d W 9 0 O 1 N l Y 3 R p b 2 4 x L z I w M l 9 D b 2 x v b m 5 l X 2 x l Z 2 5 v L 0 F 1 d G 9 S Z W 1 v d m V k Q 2 9 s d W 1 u c z E u e 0 N v b W 1 l b n R z L D N 9 J n F 1 b 3 Q 7 X S w m c X V v d D t S Z W x h d G l v b n N o a X B J b m Z v J n F 1 b 3 Q 7 O l t d f S I g L z 4 8 L 1 N 0 Y W J s Z U V u d H J p Z X M + P C 9 J d G V t P j x J d G V t P j x J d G V t T G 9 j Y X R p b 2 4 + P E l 0 Z W 1 U e X B l P k Z v c m 1 1 b G E 8 L 0 l 0 Z W 1 U e X B l P j x J d G V t U G F 0 a D 5 T Z W N 0 a W 9 u M S 8 y M D J f Q 2 9 s b 2 5 u Z V 9 s Z W d u b y 9 P c m l n a W 5 l P C 9 J d G V t U G F 0 a D 4 8 L 0 l 0 Z W 1 M b 2 N h d G l v b j 4 8 U 3 R h Y m x l R W 5 0 c m l l c y A v P j w v S X R l b T 4 8 S X R l b T 4 8 S X R l b U x v Y 2 F 0 a W 9 u P j x J d G V t V H l w Z T 5 G b 3 J t d W x h P C 9 J d G V t V H l w Z T 4 8 S X R l b V B h d G g + U 2 V j d G l v b j E v M j A y X 0 N v b G 9 u b m V f b G V n b m 8 v S W 5 0 Z X N 0 Y X p p b 2 5 p J T I w Y W x 6 Y X R l J T I w Z G k l M j B s a X Z l b G x v P C 9 J d G V t U G F 0 a D 4 8 L 0 l 0 Z W 1 M b 2 N h d G l v b j 4 8 U 3 R h Y m x l R W 5 0 c m l l c y A v P j w v S X R l b T 4 8 S X R l b T 4 8 S X R l b U x v Y 2 F 0 a W 9 u P j x J d G V t V H l w Z T 5 G b 3 J t d W x h P C 9 J d G V t V H l w Z T 4 8 S X R l b V B h d G g + U 2 V j d G l v b j E v M j A y X 0 N v b G 9 u b m V f b G V n b m 8 v U 2 9 z d G l 0 d W l 0 b y U y M H Z h b G 9 y Z T w v S X R l b V B h d G g + P C 9 J d G V t T G 9 j Y X R p b 2 4 + P F N 0 Y W J s Z U V u d H J p Z X M g L z 4 8 L 0 l 0 Z W 0 + P E l 0 Z W 0 + P E l 0 Z W 1 M b 2 N h d G l v b j 4 8 S X R l b V R 5 c G U + R m 9 y b X V s Y T w v S X R l b V R 5 c G U + P E l 0 Z W 1 Q Y X R o P l N l Y 3 R p b 2 4 x L z I w M l 9 D b 2 x v b m 5 l X 2 x l Z 2 5 v L 0 1 v Z G l m a W N h d G 8 l M j B 0 a X B v P C 9 J d G V t U G F 0 a D 4 8 L 0 l 0 Z W 1 M b 2 N h d G l v b j 4 8 U 3 R h Y m x l R W 5 0 c m l l c y A v P j w v S X R l b T 4 8 S X R l b T 4 8 S X R l b U x v Y 2 F 0 a W 9 u P j x J d G V t V H l w Z T 5 G b 3 J t d W x h P C 9 J d G V t V H l w Z T 4 8 S X R l b V B h d G g + U 2 V j d G l v b j E v M j A z X 1 R y Y X Z p J T I w b G V n b m 8 8 L 0 l 0 Z W 1 Q Y X R o P j w v S X R l b U x v Y 2 F 0 a W 9 u P j x T d G F i b G V F b n R y a W V z P j x F b n R y e S B U e X B l P S J J c 1 B y a X Z h d G U i I F Z h b H V l P S J s M C I g L z 4 8 R W 5 0 c n k g V H l w Z T 0 i U X V l c n l J R C I g V m F s d W U 9 I n M 5 Y 2 V i M T h k Y y 1 m M D Z h L T Q x Z W M t Y T A 0 Z C 1 j N j l l M D U 5 Z G E y Z j Q 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6 a W 9 u Z S I g L z 4 8 R W 5 0 c n k g V H l w Z T 0 i R m l s b F R h c m d l d C I g V m F s d W U 9 I n N f M j A z X 1 R y Y X Z p X 2 x l Z 2 5 v I i A v P j x F b n R y e S B U e X B l P S J G a W x s Z W R D b 2 1 w b G V 0 Z V J l c 3 V s d F R v V 2 9 y a 3 N o Z W V 0 I i B W Y W x 1 Z T 0 i b D E i I C 8 + P E V u d H J 5 I F R 5 c G U 9 I k Z p b G x F c n J v c k N v Z G U i I F Z h b H V l P S J z V W 5 r b m 9 3 b i I g L z 4 8 R W 5 0 c n k g V H l w Z T 0 i R m l s b E V y c m 9 y Q 2 9 1 b n Q i I F Z h b H V l P S J s M C I g L z 4 8 R W 5 0 c n k g V H l w Z T 0 i R m l s b E x h c 3 R V c G R h d G V k I i B W Y W x 1 Z T 0 i Z D I w M j Q t M D c t M D R U M T U 6 N D A 6 M j c u N T I 5 N T c y M l o i I C 8 + P E V u d H J 5 I F R 5 c G U 9 I k Z p b G x D b 2 x 1 b W 5 U e X B l c y I g V m F s d W U 9 I n N C Z 1 V H I i A v P j x F b n R y e S B U e X B l P S J G a W x s Q 2 9 s d W 1 u T m F t Z X M i I F Z h b H V l P S J z W y Z x d W 9 0 O 0 Z h b W l s e S B h b m Q g V H l w Z S Z x d W 9 0 O y w m c X V v d D t W b 2 x 1 b W U m c X V v d D s s J n F 1 b 3 Q 7 Q 2 9 t b W V u d H M m c X V v d D t d I i A v P j x F b n R y e S B U e X B l P S J G a W x s Q 2 9 1 b n Q i I F Z h b H V l P S J s N z U i I C 8 + P E V u d H J 5 I F R 5 c G U 9 I k F k Z G V k V G 9 E Y X R h T W 9 k Z W w i I F Z h b H V l P S J s M C I g L z 4 8 R W 5 0 c n k g V H l w Z T 0 i R m l s b F N 0 Y X R 1 c y I g V m F s d W U 9 I n N D b 2 1 w b G V 0 Z S I g L z 4 8 R W 5 0 c n k g V H l w Z T 0 i U m V s Y X R p b 2 5 z a G l w S W 5 m b 0 N v b n R h a W 5 l c i I g V m F s d W U 9 I n N 7 J n F 1 b 3 Q 7 Y 2 9 s d W 1 u Q 2 9 1 b n Q m c X V v d D s 6 M y w m c X V v d D t r Z X l D b 2 x 1 b W 5 O Y W 1 l c y Z x d W 9 0 O z p b X S w m c X V v d D t x d W V y e V J l b G F 0 a W 9 u c 2 h p c H M m c X V v d D s 6 W 1 0 s J n F 1 b 3 Q 7 Y 2 9 s d W 1 u S W R l b n R p d G l l c y Z x d W 9 0 O z p b J n F 1 b 3 Q 7 U 2 V j d G l v b j E v M j A z X 1 R y Y X Z p I G x l Z 2 5 v L 0 F 1 d G 9 S Z W 1 v d m V k Q 2 9 s d W 1 u c z E u e 0 Z h b W l s e S B h b m Q g V H l w Z S w w f S Z x d W 9 0 O y w m c X V v d D t T Z W N 0 a W 9 u M S 8 y M D N f V H J h d m k g b G V n b m 8 v Q X V 0 b 1 J l b W 9 2 Z W R D b 2 x 1 b W 5 z M S 5 7 V m 9 s d W 1 l L D F 9 J n F 1 b 3 Q 7 L C Z x d W 9 0 O 1 N l Y 3 R p b 2 4 x L z I w M 1 9 U c m F 2 a S B s Z W d u b y 9 B d X R v U m V t b 3 Z l Z E N v b H V t b n M x L n t D b 2 1 t Z W 5 0 c y w y f S Z x d W 9 0 O 1 0 s J n F 1 b 3 Q 7 Q 2 9 s d W 1 u Q 2 9 1 b n Q m c X V v d D s 6 M y w m c X V v d D t L Z X l D b 2 x 1 b W 5 O Y W 1 l c y Z x d W 9 0 O z p b X S w m c X V v d D t D b 2 x 1 b W 5 J Z G V u d G l 0 a W V z J n F 1 b 3 Q 7 O l s m c X V v d D t T Z W N 0 a W 9 u M S 8 y M D N f V H J h d m k g b G V n b m 8 v Q X V 0 b 1 J l b W 9 2 Z W R D b 2 x 1 b W 5 z M S 5 7 R m F t a W x 5 I G F u Z C B U e X B l L D B 9 J n F 1 b 3 Q 7 L C Z x d W 9 0 O 1 N l Y 3 R p b 2 4 x L z I w M 1 9 U c m F 2 a S B s Z W d u b y 9 B d X R v U m V t b 3 Z l Z E N v b H V t b n M x L n t W b 2 x 1 b W U s M X 0 m c X V v d D s s J n F 1 b 3 Q 7 U 2 V j d G l v b j E v M j A z X 1 R y Y X Z p I G x l Z 2 5 v L 0 F 1 d G 9 S Z W 1 v d m V k Q 2 9 s d W 1 u c z E u e 0 N v b W 1 l b n R z L D J 9 J n F 1 b 3 Q 7 X S w m c X V v d D t S Z W x h d G l v b n N o a X B J b m Z v J n F 1 b 3 Q 7 O l t d f S I g L z 4 8 L 1 N 0 Y W J s Z U V u d H J p Z X M + P C 9 J d G V t P j x J d G V t P j x J d G V t T G 9 j Y X R p b 2 4 + P E l 0 Z W 1 U e X B l P k Z v c m 1 1 b G E 8 L 0 l 0 Z W 1 U e X B l P j x J d G V t U G F 0 a D 5 T Z W N 0 a W 9 u M S 8 y M D N f V H J h d m k l M j B s Z W d u b y 9 P c m l n a W 5 l P C 9 J d G V t U G F 0 a D 4 8 L 0 l 0 Z W 1 M b 2 N h d G l v b j 4 8 U 3 R h Y m x l R W 5 0 c m l l c y A v P j w v S X R l b T 4 8 S X R l b T 4 8 S X R l b U x v Y 2 F 0 a W 9 u P j x J d G V t V H l w Z T 5 G b 3 J t d W x h P C 9 J d G V t V H l w Z T 4 8 S X R l b V B h d G g + U 2 V j d G l v b j E v M j A z X 1 R y Y X Z p J T I w b G V n b m 8 v S W 5 0 Z X N 0 Y X p p b 2 5 p J T I w Y W x 6 Y X R l J T I w Z G k l M j B s a X Z l b G x v P C 9 J d G V t U G F 0 a D 4 8 L 0 l 0 Z W 1 M b 2 N h d G l v b j 4 8 U 3 R h Y m x l R W 5 0 c m l l c y A v P j w v S X R l b T 4 8 S X R l b T 4 8 S X R l b U x v Y 2 F 0 a W 9 u P j x J d G V t V H l w Z T 5 G b 3 J t d W x h P C 9 J d G V t V H l w Z T 4 8 S X R l b V B h d G g + U 2 V j d G l v b j E v M j A z X 1 R y Y X Z p J T I w b G V n b m 8 v U 2 9 z d G l 0 d W l 0 b y U y M H Z h b G 9 y Z T w v S X R l b V B h d G g + P C 9 J d G V t T G 9 j Y X R p b 2 4 + P F N 0 Y W J s Z U V u d H J p Z X M g L z 4 8 L 0 l 0 Z W 0 + P E l 0 Z W 0 + P E l 0 Z W 1 M b 2 N h d G l v b j 4 8 S X R l b V R 5 c G U + R m 9 y b X V s Y T w v S X R l b V R 5 c G U + P E l 0 Z W 1 Q Y X R o P l N l Y 3 R p b 2 4 x L z I w M 1 9 U c m F 2 a S U y M G x l Z 2 5 v L 0 1 v Z G l m a W N h d G 8 l M j B 0 a X B v P C 9 J d G V t U G F 0 a D 4 8 L 0 l 0 Z W 1 M b 2 N h d G l v b j 4 8 U 3 R h Y m x l R W 5 0 c m l l c y A v P j w v S X R l b T 4 8 S X R l b T 4 8 S X R l b U x v Y 2 F 0 a W 9 u P j x J d G V t V H l w Z T 5 G b 3 J t d W x h P C 9 J d G V t V H l w Z T 4 8 S X R l b V B h d G g + U 2 V j d G l v b j E v M j A 0 X 0 Z s b 2 9 y J T I w T G V n b m 8 8 L 0 l 0 Z W 1 Q Y X R o P j w v S X R l b U x v Y 2 F 0 a W 9 u P j x T d G F i b G V F b n R y a W V z P j x F b n R y e S B U e X B l P S J J c 1 B y a X Z h d G U i I F Z h b H V l P S J s M C I g L z 4 8 R W 5 0 c n k g V H l w Z T 0 i U X V l c n l J R C I g V m F s d W U 9 I n N j N G V m M m M 0 Y y 0 y O D l k L T R i N z M t Y T N j M y 0 4 M T N h O D J h M 2 I x M G Y 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6 a W 9 u Z S I g L z 4 8 R W 5 0 c n k g V H l w Z T 0 i R m l s b F R h c m d l d C I g V m F s d W U 9 I n N f M j A 0 X 0 Z s b 2 9 y X 0 x l Z 2 5 v I i A v P j x F b n R y e S B U e X B l P S J G a W x s Z W R D b 2 1 w b G V 0 Z V J l c 3 V s d F R v V 2 9 y a 3 N o Z W V 0 I i B W Y W x 1 Z T 0 i b D E i I C 8 + P E V u d H J 5 I F R 5 c G U 9 I k Z p b G x F c n J v c k N v d W 5 0 I i B W Y W x 1 Z T 0 i b D A i I C 8 + P E V u d H J 5 I F R 5 c G U 9 I k Z p b G x M Y X N 0 V X B k Y X R l Z C I g V m F s d W U 9 I m Q y M D I 0 L T A 1 L T E z V D A 3 O j Q 3 O j M 1 L j Y w N D U 2 M T h a I i A v P j x F b n R y e S B U e X B l P S J G a W x s Q 2 9 s d W 1 u V H l w Z X M i I F Z h b H V l P S J z Q m d V R k J n P T 0 i I C 8 + P E V u d H J 5 I F R 5 c G U 9 I k Z p b G x D b 2 x 1 b W 5 O Y W 1 l c y I g V m F s d W U 9 I n N b J n F 1 b 3 Q 7 R m F t a W x 5 I G F u Z C B U e X B l J n F 1 b 3 Q 7 L C Z x d W 9 0 O 1 Z v b H V t Z S Z x d W 9 0 O y w m c X V v d D t B c m V h J n F 1 b 3 Q 7 L C Z x d W 9 0 O 0 N v b W 1 l b n R z J n F 1 b 3 Q 7 X S I g L z 4 8 R W 5 0 c n k g V H l w Z T 0 i R m l s b F N 0 Y X R 1 c y I g V m F s d W U 9 I n N D b 2 1 w b G V 0 Z S I g L z 4 8 R W 5 0 c n k g V H l w Z T 0 i R m l s b E V y c m 9 y Q 2 9 k Z S I g V m F s d W U 9 I n N V b m t u b 3 d u I i A v P j x F b n R y e S B U e X B l P S J G a W x s Q 2 9 1 b n Q i I F Z h b H V l P S J s M T A x I i A v P j x F b n R y e S B U e X B l P S J S Z W x h d G l v b n N o a X B J b m Z v Q 2 9 u d G F p b m V y I i B W Y W x 1 Z T 0 i c 3 s m c X V v d D t j b 2 x 1 b W 5 D b 3 V u d C Z x d W 9 0 O z o 0 L C Z x d W 9 0 O 2 t l e U N v b H V t b k 5 h b W V z J n F 1 b 3 Q 7 O l t d L C Z x d W 9 0 O 3 F 1 Z X J 5 U m V s Y X R p b 2 5 z a G l w c y Z x d W 9 0 O z p b X S w m c X V v d D t j b 2 x 1 b W 5 J Z G V u d G l 0 a W V z J n F 1 b 3 Q 7 O l s m c X V v d D t T Z W N 0 a W 9 u M S 8 y M D R f R m x v b 3 I g T G V n b m 8 v Q X V 0 b 1 J l b W 9 2 Z W R D b 2 x 1 b W 5 z M S 5 7 R m F t a W x 5 I G F u Z C B U e X B l L D B 9 J n F 1 b 3 Q 7 L C Z x d W 9 0 O 1 N l Y 3 R p b 2 4 x L z I w N F 9 G b G 9 v c i B M Z W d u b y 9 B d X R v U m V t b 3 Z l Z E N v b H V t b n M x L n t W b 2 x 1 b W U s M X 0 m c X V v d D s s J n F 1 b 3 Q 7 U 2 V j d G l v b j E v M j A 0 X 0 Z s b 2 9 y I E x l Z 2 5 v L 0 F 1 d G 9 S Z W 1 v d m V k Q 2 9 s d W 1 u c z E u e 0 F y Z W E s M n 0 m c X V v d D s s J n F 1 b 3 Q 7 U 2 V j d G l v b j E v M j A 0 X 0 Z s b 2 9 y I E x l Z 2 5 v L 0 F 1 d G 9 S Z W 1 v d m V k Q 2 9 s d W 1 u c z E u e 0 N v b W 1 l b n R z L D N 9 J n F 1 b 3 Q 7 X S w m c X V v d D t D b 2 x 1 b W 5 D b 3 V u d C Z x d W 9 0 O z o 0 L C Z x d W 9 0 O 0 t l e U N v b H V t b k 5 h b W V z J n F 1 b 3 Q 7 O l t d L C Z x d W 9 0 O 0 N v b H V t b k l k Z W 5 0 a X R p Z X M m c X V v d D s 6 W y Z x d W 9 0 O 1 N l Y 3 R p b 2 4 x L z I w N F 9 G b G 9 v c i B M Z W d u b y 9 B d X R v U m V t b 3 Z l Z E N v b H V t b n M x L n t G Y W 1 p b H k g Y W 5 k I F R 5 c G U s M H 0 m c X V v d D s s J n F 1 b 3 Q 7 U 2 V j d G l v b j E v M j A 0 X 0 Z s b 2 9 y I E x l Z 2 5 v L 0 F 1 d G 9 S Z W 1 v d m V k Q 2 9 s d W 1 u c z E u e 1 Z v b H V t Z S w x f S Z x d W 9 0 O y w m c X V v d D t T Z W N 0 a W 9 u M S 8 y M D R f R m x v b 3 I g T G V n b m 8 v Q X V 0 b 1 J l b W 9 2 Z W R D b 2 x 1 b W 5 z M S 5 7 Q X J l Y S w y f S Z x d W 9 0 O y w m c X V v d D t T Z W N 0 a W 9 u M S 8 y M D R f R m x v b 3 I g T G V n b m 8 v Q X V 0 b 1 J l b W 9 2 Z W R D b 2 x 1 b W 5 z M S 5 7 Q 2 9 t b W V u d H M s M 3 0 m c X V v d D t d L C Z x d W 9 0 O 1 J l b G F 0 a W 9 u c 2 h p c E l u Z m 8 m c X V v d D s 6 W 1 1 9 I i A v P j x F b n R y e S B U e X B l P S J B Z G R l Z F R v R G F 0 Y U 1 v Z G V s I i B W Y W x 1 Z T 0 i b D A i I C 8 + P C 9 T d G F i b G V F b n R y a W V z P j w v S X R l b T 4 8 S X R l b T 4 8 S X R l b U x v Y 2 F 0 a W 9 u P j x J d G V t V H l w Z T 5 G b 3 J t d W x h P C 9 J d G V t V H l w Z T 4 8 S X R l b V B h d G g + U 2 V j d G l v b j E v M j A 0 X 0 Z s b 2 9 y J T I w T G V n b m 8 v T 3 J p Z 2 l u Z T w v S X R l b V B h d G g + P C 9 J d G V t T G 9 j Y X R p b 2 4 + P F N 0 Y W J s Z U V u d H J p Z X M g L z 4 8 L 0 l 0 Z W 0 + P E l 0 Z W 0 + P E l 0 Z W 1 M b 2 N h d G l v b j 4 8 S X R l b V R 5 c G U + R m 9 y b X V s Y T w v S X R l b V R 5 c G U + P E l 0 Z W 1 Q Y X R o P l N l Y 3 R p b 2 4 x L z I w N F 9 G b G 9 v c i U y M E x l Z 2 5 v L 0 l u d G V z d G F 6 a W 9 u a S U y M G F s e m F 0 Z S U y M G R p J T I w b G l 2 Z W x s b z w v S X R l b V B h d G g + P C 9 J d G V t T G 9 j Y X R p b 2 4 + P F N 0 Y W J s Z U V u d H J p Z X M g L z 4 8 L 0 l 0 Z W 0 + P E l 0 Z W 0 + P E l 0 Z W 1 M b 2 N h d G l v b j 4 8 S X R l b V R 5 c G U + R m 9 y b X V s Y T w v S X R l b V R 5 c G U + P E l 0 Z W 1 Q Y X R o P l N l Y 3 R p b 2 4 x L z I w N F 9 G b G 9 v c i U y M E x l Z 2 5 v L 1 N v c 3 R p d H V p d G 8 l M j B 2 Y W x v c m U 8 L 0 l 0 Z W 1 Q Y X R o P j w v S X R l b U x v Y 2 F 0 a W 9 u P j x T d G F i b G V F b n R y a W V z I C 8 + P C 9 J d G V t P j x J d G V t P j x J d G V t T G 9 j Y X R p b 2 4 + P E l 0 Z W 1 U e X B l P k Z v c m 1 1 b G E 8 L 0 l 0 Z W 1 U e X B l P j x J d G V t U G F 0 a D 5 T Z W N 0 a W 9 u M S 8 y M D R f R m x v b 3 I l M j B M Z W d u b y 9 N b 2 R p Z m l j Y X R v J T I w d G l w b z w v S X R l b V B h d G g + P C 9 J d G V t T G 9 j Y X R p b 2 4 + P F N 0 Y W J s Z U V u d H J p Z X M g L z 4 8 L 0 l 0 Z W 0 + P E l 0 Z W 0 + P E l 0 Z W 1 M b 2 N h d G l v b j 4 8 S X R l b V R 5 c G U + R m 9 y b X V s Y T w v S X R l b V R 5 c G U + P E l 0 Z W 1 Q Y X R o P l N l Y 3 R p b 2 4 x L z E w O F 9 G b 2 5 k Y X p p b 2 5 p J T I w Q 0 x T P C 9 J d G V t U G F 0 a D 4 8 L 0 l 0 Z W 1 M b 2 N h d G l v b j 4 8 U 3 R h Y m x l R W 5 0 c m l l c z 4 8 R W 5 0 c n k g V H l w Z T 0 i S X N Q c m l 2 Y X R l I i B W Y W x 1 Z T 0 i b D A i I C 8 + P E V u d H J 5 I F R 5 c G U 9 I l F 1 Z X J 5 S U Q i I F Z h b H V l P S J z M T Q 1 M T I 0 Z T E t Z j k 5 O C 0 0 M j Y x L T k w M T I t Y j V m M G J i N G Z j Z j E 4 I i A v P j x F b n R y e S B U e X B l P S J G a W x s R W 5 h Y m x l Z C I g V m F s d W U 9 I m w x I i A v P j x F b n R y e S B U e X B l P S J G a W x s T 2 J q Z W N 0 V H l w Z S I g V m F s d W U 9 I n N U Y W J s Z S I g L z 4 8 R W 5 0 c n k g V H l w Z T 0 i R m l s b F R v R G F 0 Y U 1 v Z G V s R W 5 h Y m x l Z C I g V m F s d W U 9 I m w w I i A v P j x F b n R y e S B U e X B l P S J O Y X Z p Z 2 F 0 a W 9 u U 3 R l c E 5 h b W U i I F Z h b H V l P S J z T m F 2 a W d h e m l v b m U i I C 8 + P E V u d H J 5 I F R 5 c G U 9 I k 5 h b W V V c G R h d G V k Q W Z 0 Z X J G a W x s I i B W Y W x 1 Z T 0 i b D E i I C 8 + P E V u d H J 5 I F R 5 c G U 9 I l J l c 3 V s d F R 5 c G U i I F Z h b H V l P S J z V G F i b G U i I C 8 + P E V u d H J 5 I F R 5 c G U 9 I k J 1 Z m Z l c k 5 l e H R S Z W Z y Z X N o I i B W Y W x 1 Z T 0 i b D E i I C 8 + P E V u d H J 5 I F R 5 c G U 9 I k Z p b G x U Y X J n Z X Q i I F Z h b H V l P S J z X z E w O F 9 G b 2 5 k Y X p p b 2 5 p X 0 N M U y I g L z 4 8 R W 5 0 c n k g V H l w Z T 0 i R m l s b G V k Q 2 9 t c G x l d G V S Z X N 1 b H R U b 1 d v c m t z a G V l d C I g V m F s d W U 9 I m w x I i A v P j x F b n R y e S B U e X B l P S J S Z W x h d G l v b n N o a X B J b m Z v Q 2 9 u d G F p b m V y I i B W Y W x 1 Z T 0 i c 3 s m c X V v d D t j b 2 x 1 b W 5 D b 3 V u d C Z x d W 9 0 O z o z L C Z x d W 9 0 O 2 t l e U N v b H V t b k 5 h b W V z J n F 1 b 3 Q 7 O l t d L C Z x d W 9 0 O 3 F 1 Z X J 5 U m V s Y X R p b 2 5 z a G l w c y Z x d W 9 0 O z p b X S w m c X V v d D t j b 2 x 1 b W 5 J Z G V u d G l 0 a W V z J n F 1 b 3 Q 7 O l s m c X V v d D t T Z W N 0 a W 9 u M S 8 x M D h f R m 9 u Z G F 6 a W 9 u a S B D T F M v Q X V 0 b 1 J l b W 9 2 Z W R D b 2 x 1 b W 5 z M S 5 7 d n Y s M H 0 m c X V v d D s s J n F 1 b 3 Q 7 U 2 V j d G l v b j E v M T A 4 X 0 Z v b m R h e m l v b m k g Q 0 x T L 0 F 1 d G 9 S Z W 1 v d m V k Q 2 9 s d W 1 u c z E u e 1 Z v b H V t Z S w x f S Z x d W 9 0 O y w m c X V v d D t T Z W N 0 a W 9 u M S 8 x M D h f R m 9 u Z G F 6 a W 9 u a S B D T F M v Q X V 0 b 1 J l b W 9 2 Z W R D b 2 x 1 b W 5 z M S 5 7 Q 2 9 t b W V u d H M s M n 0 m c X V v d D t d L C Z x d W 9 0 O 0 N v b H V t b k N v d W 5 0 J n F 1 b 3 Q 7 O j M s J n F 1 b 3 Q 7 S 2 V 5 Q 2 9 s d W 1 u T m F t Z X M m c X V v d D s 6 W 1 0 s J n F 1 b 3 Q 7 Q 2 9 s d W 1 u S W R l b n R p d G l l c y Z x d W 9 0 O z p b J n F 1 b 3 Q 7 U 2 V j d G l v b j E v M T A 4 X 0 Z v b m R h e m l v b m k g Q 0 x T L 0 F 1 d G 9 S Z W 1 v d m V k Q 2 9 s d W 1 u c z E u e 3 Z 2 L D B 9 J n F 1 b 3 Q 7 L C Z x d W 9 0 O 1 N l Y 3 R p b 2 4 x L z E w O F 9 G b 2 5 k Y X p p b 2 5 p I E N M U y 9 B d X R v U m V t b 3 Z l Z E N v b H V t b n M x L n t W b 2 x 1 b W U s M X 0 m c X V v d D s s J n F 1 b 3 Q 7 U 2 V j d G l v b j E v M T A 4 X 0 Z v b m R h e m l v b m k g Q 0 x T L 0 F 1 d G 9 S Z W 1 v d m V k Q 2 9 s d W 1 u c z E u e 0 N v b W 1 l b n R z L D J 9 J n F 1 b 3 Q 7 X S w m c X V v d D t S Z W x h d G l v b n N o a X B J b m Z v J n F 1 b 3 Q 7 O l t d f S I g L z 4 8 R W 5 0 c n k g V H l w Z T 0 i R m l s b F N 0 Y X R 1 c y I g V m F s d W U 9 I n N D b 2 1 w b G V 0 Z S I g L z 4 8 R W 5 0 c n k g V H l w Z T 0 i R m l s b E N v b H V t b k 5 h b W V z I i B W Y W x 1 Z T 0 i c 1 s m c X V v d D t 2 d i Z x d W 9 0 O y w m c X V v d D t W b 2 x 1 b W U m c X V v d D s s J n F 1 b 3 Q 7 Q 2 9 t b W V u d H M m c X V v d D t d I i A v P j x F b n R y e S B U e X B l P S J G a W x s Q 2 9 s d W 1 u V H l w Z X M i I F Z h b H V l P S J z Q m d N R y I g L z 4 8 R W 5 0 c n k g V H l w Z T 0 i R m l s b E x h c 3 R V c G R h d G V k I i B W Y W x 1 Z T 0 i Z D I w M j Q t M D c t M D R U M D k 6 M j M 6 M D I u N D U 2 M j g 4 N V o i I C 8 + P E V u d H J 5 I F R 5 c G U 9 I k Z p b G x F c n J v c k N v d W 5 0 I i B W Y W x 1 Z T 0 i b D A i I C 8 + P E V u d H J 5 I F R 5 c G U 9 I k Z p b G x F c n J v c k N v Z G U i I F Z h b H V l P S J z V W 5 r b m 9 3 b i I g L z 4 8 R W 5 0 c n k g V H l w Z T 0 i R m l s b E N v d W 5 0 I i B W Y W x 1 Z T 0 i b D g i I C 8 + P E V u d H J 5 I F R 5 c G U 9 I k F k Z G V k V G 9 E Y X R h T W 9 k Z W w i I F Z h b H V l P S J s M C I g L z 4 8 L 1 N 0 Y W J s Z U V u d H J p Z X M + P C 9 J d G V t P j x J d G V t P j x J d G V t T G 9 j Y X R p b 2 4 + P E l 0 Z W 1 U e X B l P k Z v c m 1 1 b G E 8 L 0 l 0 Z W 1 U e X B l P j x J d G V t U G F 0 a D 5 T Z W N 0 a W 9 u M S 8 x M D h f R m 9 u Z G F 6 a W 9 u a S U y M E N M U y 9 P c m l n a W 5 l P C 9 J d G V t U G F 0 a D 4 8 L 0 l 0 Z W 1 M b 2 N h d G l v b j 4 8 U 3 R h Y m x l R W 5 0 c m l l c y A v P j w v S X R l b T 4 8 S X R l b T 4 8 S X R l b U x v Y 2 F 0 a W 9 u P j x J d G V t V H l w Z T 5 G b 3 J t d W x h P C 9 J d G V t V H l w Z T 4 8 S X R l b V B h d G g + U 2 V j d G l v b j E v M T A 4 X 0 Z v b m R h e m l v b m k l M j B D T F M v S W 5 0 Z X N 0 Y X p p b 2 5 p J T I w Y W x 6 Y X R l J T I w Z G k l M j B s a X Z l b G x v P C 9 J d G V t U G F 0 a D 4 8 L 0 l 0 Z W 1 M b 2 N h d G l v b j 4 8 U 3 R h Y m x l R W 5 0 c m l l c y A v P j w v S X R l b T 4 8 S X R l b T 4 8 S X R l b U x v Y 2 F 0 a W 9 u P j x J d G V t V H l w Z T 5 G b 3 J t d W x h P C 9 J d G V t V H l w Z T 4 8 S X R l b V B h d G g + U 2 V j d G l v b j E v M T A 4 X 0 Z v b m R h e m l v b m k l M j B D T F M v U 2 9 z d G l 0 d W l 0 b y U y M H Z h b G 9 y Z T w v S X R l b V B h d G g + P C 9 J d G V t T G 9 j Y X R p b 2 4 + P F N 0 Y W J s Z U V u d H J p Z X M g L z 4 8 L 0 l 0 Z W 0 + P E l 0 Z W 0 + P E l 0 Z W 1 M b 2 N h d G l v b j 4 8 S X R l b V R 5 c G U + R m 9 y b X V s Y T w v S X R l b V R 5 c G U + P E l 0 Z W 1 Q Y X R o P l N l Y 3 R p b 2 4 x L z E w O F 9 G b 2 5 k Y X p p b 2 5 p J T I w Q 0 x T L 0 1 v Z G l m a W N h d G 8 l M j B 0 a X B v P C 9 J d G V t U G F 0 a D 4 8 L 0 l 0 Z W 1 M b 2 N h d G l v b j 4 8 U 3 R h Y m x l R W 5 0 c m l l c y A v P j w v S X R l b T 4 8 L 0 l 0 Z W 1 z P j w v T G 9 j Y W x Q Y W N r Y W d l T W V 0 Y W R h d G F G a W x l P h Y A A A B Q S w U G A A A A A A A A A A A A A A A A A A A A A A A A J g E A A A E A A A D Q j J 3 f A R X R E Y x 6 A M B P w p f r A Q A A A B 7 d u y 4 s F f t N j B m N G k z l a a 4 A A A A A A g A A A A A A E G Y A A A A B A A A g A A A A k s N T 4 Q s v O A u 6 U 5 r M t 0 X U f x M / U k A R 8 D g l g e N r H j V k z 6 A A A A A A D o A A A A A C A A A g A A A A w u g l a P A Y x U K F R m w + n S u Q / Y 4 0 s 5 g p O 5 C F 3 v 4 M W 0 8 Y Q E N Q A A A A Y U U Z n t w K K l h c j m V 8 M 6 0 L x Z X H q K 4 c Y 6 f Y a 4 N a C S n p C L 5 D m b s U 7 x T 2 F 5 E 1 m R C x 7 T O a O g e Z W g F 7 R M s g g 9 H n P o m u P n U 9 M n G P e W n y H f + M h + s 3 e b 9 A A A A A m l p 9 3 b u x i e y 7 9 T g + 8 V i P S 9 l b + u z U Z 9 s 4 R 8 u A c / J 9 F / 4 V b Q 3 l X N P 3 T F 6 u i r P y H I f D e 4 K y A r d + e K N c Y z t u E n G 7 C w = = < / D a t a M a s h u p > 
</file>

<file path=customXml/itemProps1.xml><?xml version="1.0" encoding="utf-8"?>
<ds:datastoreItem xmlns:ds="http://schemas.openxmlformats.org/officeDocument/2006/customXml" ds:itemID="{BEE9B035-04FB-4D14-BC9A-FDBCAB32801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22</vt:i4>
      </vt:variant>
      <vt:variant>
        <vt:lpstr>Intervalli denominati</vt:lpstr>
      </vt:variant>
      <vt:variant>
        <vt:i4>2</vt:i4>
      </vt:variant>
    </vt:vector>
  </HeadingPairs>
  <TitlesOfParts>
    <vt:vector size="24" baseType="lpstr">
      <vt:lpstr>CME</vt:lpstr>
      <vt:lpstr>101_Wall c a</vt:lpstr>
      <vt:lpstr>102_Wall c a</vt:lpstr>
      <vt:lpstr>103_Colonne_cls</vt:lpstr>
      <vt:lpstr>104_Travi cls</vt:lpstr>
      <vt:lpstr>105_Travi waffle</vt:lpstr>
      <vt:lpstr>106_Floor Waffle</vt:lpstr>
      <vt:lpstr>107_Floor CLS</vt:lpstr>
      <vt:lpstr>108_Fondazioni CLS</vt:lpstr>
      <vt:lpstr>109_Scale CLS</vt:lpstr>
      <vt:lpstr>110_Magrone</vt:lpstr>
      <vt:lpstr>301_Colonne_Parapetto</vt:lpstr>
      <vt:lpstr>302_Montanti Quinta</vt:lpstr>
      <vt:lpstr>303_Travi acciaio</vt:lpstr>
      <vt:lpstr>304_Scale metalliche</vt:lpstr>
      <vt:lpstr>305_Grigliati</vt:lpstr>
      <vt:lpstr>201_Wall CLT</vt:lpstr>
      <vt:lpstr>202_Colonne_legno</vt:lpstr>
      <vt:lpstr>203_Travi legno</vt:lpstr>
      <vt:lpstr>204_Floor Legno</vt:lpstr>
      <vt:lpstr>Area frantumato da cava</vt:lpstr>
      <vt:lpstr>Connessioni tra pannelli CLT</vt:lpstr>
      <vt:lpstr>CME!Area_stampa</vt:lpstr>
      <vt:lpstr>CME!Titoli_stampa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Capsoni</dc:creator>
  <cp:lastModifiedBy>Bonvini Alessandro</cp:lastModifiedBy>
  <cp:lastPrinted>2024-07-05T07:59:53Z</cp:lastPrinted>
  <dcterms:created xsi:type="dcterms:W3CDTF">2015-06-05T18:19:34Z</dcterms:created>
  <dcterms:modified xsi:type="dcterms:W3CDTF">2024-07-05T10:59:58Z</dcterms:modified>
</cp:coreProperties>
</file>